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735" activeTab="0"/>
  </bookViews>
  <sheets>
    <sheet name="pfr052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'pfr0521'!$A$40:$L$51</definedName>
  </definedNames>
  <calcPr fullCalcOnLoad="1"/>
</workbook>
</file>

<file path=xl/sharedStrings.xml><?xml version="1.0" encoding="utf-8"?>
<sst xmlns="http://schemas.openxmlformats.org/spreadsheetml/2006/main" count="61" uniqueCount="47">
  <si>
    <t>%</t>
  </si>
  <si>
    <t>Manutenção</t>
  </si>
  <si>
    <t>R$/t</t>
  </si>
  <si>
    <t>CAPACID. VEÍCULO (t) :</t>
  </si>
  <si>
    <t>Licenciamento</t>
  </si>
  <si>
    <t>Seguro</t>
  </si>
  <si>
    <t>Combustível</t>
  </si>
  <si>
    <t>Lubrificantes</t>
  </si>
  <si>
    <t>Pneus</t>
  </si>
  <si>
    <t>Custos fixos</t>
  </si>
  <si>
    <t>Remuneração do capital</t>
  </si>
  <si>
    <t>Salário do motorista</t>
  </si>
  <si>
    <t>Reposição do veículo</t>
  </si>
  <si>
    <t>Custo-peso</t>
  </si>
  <si>
    <t>Reposição da carroceria</t>
  </si>
  <si>
    <t>Créditos de impostos</t>
  </si>
  <si>
    <t>Lavagem e lubrificação</t>
  </si>
  <si>
    <t>VELOC. MÉDIA (km/h) :</t>
  </si>
  <si>
    <t>T. CARGA/DESC. (h) :</t>
  </si>
  <si>
    <t>HORAS TRABALHADAS (h) :</t>
  </si>
  <si>
    <t>Custos variáveis</t>
  </si>
  <si>
    <t>Salários e honorários</t>
  </si>
  <si>
    <t>Aluguéis</t>
  </si>
  <si>
    <t>Tarifas públicas</t>
  </si>
  <si>
    <t>Serviços profissionais</t>
  </si>
  <si>
    <t>Seguro de vida em grupo</t>
  </si>
  <si>
    <t>Impostos e taxas</t>
  </si>
  <si>
    <t>Depreciações</t>
  </si>
  <si>
    <t>Outros custos</t>
  </si>
  <si>
    <t>Despesas indiretas</t>
  </si>
  <si>
    <t>Distâncias (km) :</t>
  </si>
  <si>
    <t>TONELAGEM EXPEDIDA :</t>
  </si>
  <si>
    <t>R$</t>
  </si>
  <si>
    <t>Arla 32</t>
  </si>
  <si>
    <t>Fonte: Depto. Custos Operacionais e Pesquisas Econômicas/NTC&amp;Logística</t>
  </si>
  <si>
    <t xml:space="preserve">            COMPOSIÇÃO DO CUSTO | PESO DO PERCURSO RODOVIÁRIO</t>
  </si>
  <si>
    <t>VEÍCULO</t>
  </si>
  <si>
    <t>MANUTENÇÃO</t>
  </si>
  <si>
    <t xml:space="preserve">SALÁRIOS </t>
  </si>
  <si>
    <t>COMBUSTÍVEL E ARLA-32</t>
  </si>
  <si>
    <t>PNEUS</t>
  </si>
  <si>
    <t>DESPESAS INDIRETAS, EXCETO SALÁRIOS</t>
  </si>
  <si>
    <t>OUTROS</t>
  </si>
  <si>
    <t>CRÉDITOS DE IMPOSTOS</t>
  </si>
  <si>
    <t>SOMA (%)</t>
  </si>
  <si>
    <t>FONTE: DECOPE/NTC&amp;LOGÍSTICA</t>
  </si>
  <si>
    <t xml:space="preserve">         PESO DOS PRINCIPAIS INSUMOS SOBRE OS CUSTOS TOTAIS DA CARGA FRACIONADA NA TRANSFERÊNCIA (%)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</si>
</sst>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000"/>
    <numFmt numFmtId="171" formatCode="#,##0.00_);[Red]\(#,##0.00\)"/>
    <numFmt numFmtId="172" formatCode="#,##0.000_);[Red]\(#,##0.000\)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50"/>
      <name val="Calibri"/>
      <family val="2"/>
    </font>
    <font>
      <sz val="10"/>
      <color indexed="50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0"/>
      <color indexed="62"/>
      <name val="Calibri"/>
      <family val="2"/>
    </font>
    <font>
      <sz val="14"/>
      <color indexed="9"/>
      <name val="Calibri"/>
      <family val="2"/>
    </font>
    <font>
      <b/>
      <sz val="9"/>
      <color indexed="62"/>
      <name val="Calibri"/>
      <family val="2"/>
    </font>
    <font>
      <sz val="11.6"/>
      <name val="Calibri"/>
      <family val="2"/>
    </font>
    <font>
      <sz val="12"/>
      <name val="Calibri"/>
      <family val="2"/>
    </font>
    <font>
      <b/>
      <sz val="16"/>
      <color indexed="62"/>
      <name val="Calibri"/>
      <family val="2"/>
    </font>
    <font>
      <b/>
      <sz val="14"/>
      <color indexed="9"/>
      <name val="Calibri"/>
      <family val="2"/>
    </font>
    <font>
      <b/>
      <sz val="22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b/>
      <i/>
      <sz val="10"/>
      <color rgb="FF184782"/>
      <name val="Calibri"/>
      <family val="2"/>
    </font>
    <font>
      <b/>
      <sz val="9"/>
      <color rgb="FF184782"/>
      <name val="Calibri"/>
      <family val="2"/>
    </font>
    <font>
      <b/>
      <sz val="16"/>
      <color rgb="FF184782"/>
      <name val="Calibri"/>
      <family val="2"/>
    </font>
    <font>
      <b/>
      <sz val="22"/>
      <color rgb="FF184782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F9E4D"/>
        <bgColor indexed="64"/>
      </patternFill>
    </fill>
    <fill>
      <patternFill patternType="solid">
        <fgColor rgb="FF184782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ashDot">
        <color theme="0" tint="-0.149959996342659"/>
      </right>
      <top/>
      <bottom/>
    </border>
    <border>
      <left style="medium">
        <color rgb="FF184782"/>
      </left>
      <right/>
      <top style="medium">
        <color rgb="FF184782"/>
      </top>
      <bottom style="medium">
        <color rgb="FF184782"/>
      </bottom>
    </border>
    <border>
      <left/>
      <right/>
      <top style="medium">
        <color rgb="FF184782"/>
      </top>
      <bottom style="medium">
        <color rgb="FF184782"/>
      </bottom>
    </border>
    <border>
      <left/>
      <right style="dashDot">
        <color theme="0" tint="-0.149959996342659"/>
      </right>
      <top style="medium">
        <color rgb="FF184782"/>
      </top>
      <bottom style="medium">
        <color rgb="FF184782"/>
      </bottom>
    </border>
    <border>
      <left/>
      <right style="medium">
        <color rgb="FF184782"/>
      </right>
      <top style="medium">
        <color rgb="FF184782"/>
      </top>
      <bottom style="medium">
        <color rgb="FF184782"/>
      </bottom>
    </border>
    <border>
      <left style="medium">
        <color theme="0" tint="-0.14990000426769257"/>
      </left>
      <right style="medium">
        <color theme="0" tint="-0.14993000030517578"/>
      </right>
      <top/>
      <bottom/>
    </border>
    <border>
      <left style="medium">
        <color theme="0" tint="-0.14993000030517578"/>
      </left>
      <right style="medium">
        <color theme="0" tint="-0.149959996342659"/>
      </right>
      <top/>
      <bottom/>
    </border>
    <border>
      <left style="medium">
        <color theme="0" tint="-0.149959996342659"/>
      </left>
      <right style="dashDot">
        <color theme="0" tint="-0.149959996342659"/>
      </right>
      <top/>
      <bottom/>
    </border>
    <border>
      <left/>
      <right style="medium">
        <color theme="0" tint="-0.149959996342659"/>
      </right>
      <top/>
      <bottom/>
    </border>
    <border>
      <left style="medium">
        <color rgb="FF184782"/>
      </left>
      <right style="medium">
        <color theme="0" tint="-0.149959996342659"/>
      </right>
      <top/>
      <bottom style="thin">
        <color theme="0" tint="-0.149959996342659"/>
      </bottom>
    </border>
    <border>
      <left style="medium">
        <color theme="0" tint="-0.149959996342659"/>
      </left>
      <right style="medium">
        <color theme="0" tint="-0.149959996342659"/>
      </right>
      <top/>
      <bottom style="thin">
        <color theme="0" tint="-0.149959996342659"/>
      </bottom>
    </border>
    <border>
      <left style="medium">
        <color theme="0" tint="-0.149959996342659"/>
      </left>
      <right style="dashDot">
        <color theme="0" tint="-0.149959996342659"/>
      </right>
      <top/>
      <bottom style="thin">
        <color theme="0" tint="-0.149959996342659"/>
      </bottom>
    </border>
    <border>
      <left/>
      <right style="medium">
        <color theme="0" tint="-0.149959996342659"/>
      </right>
      <top/>
      <bottom style="thin">
        <color theme="0" tint="-0.149959996342659"/>
      </bottom>
    </border>
    <border>
      <left style="medium">
        <color theme="0" tint="-0.149959996342659"/>
      </left>
      <right style="medium">
        <color rgb="FF184782"/>
      </right>
      <top/>
      <bottom style="thin">
        <color theme="0" tint="-0.149959996342659"/>
      </bottom>
    </border>
    <border>
      <left style="medium">
        <color rgb="FF184782"/>
      </left>
      <right style="medium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 style="medium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 style="dashDot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/>
      <right style="medium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 style="medium">
        <color rgb="FF184782"/>
      </right>
      <top style="thin">
        <color theme="0" tint="-0.149959996342659"/>
      </top>
      <bottom style="thin">
        <color theme="0" tint="-0.149959996342659"/>
      </bottom>
    </border>
    <border>
      <left style="medium">
        <color rgb="FF184782"/>
      </left>
      <right style="medium">
        <color theme="0" tint="-0.149959996342659"/>
      </right>
      <top style="thin">
        <color theme="0" tint="-0.149959996342659"/>
      </top>
      <bottom style="medium">
        <color rgb="FF184782"/>
      </bottom>
    </border>
    <border>
      <left style="medium">
        <color theme="0" tint="-0.149959996342659"/>
      </left>
      <right style="medium">
        <color theme="0" tint="-0.149959996342659"/>
      </right>
      <top style="thin">
        <color theme="0" tint="-0.149959996342659"/>
      </top>
      <bottom style="medium">
        <color rgb="FF184782"/>
      </bottom>
    </border>
    <border>
      <left style="medium">
        <color theme="0" tint="-0.149959996342659"/>
      </left>
      <right style="dashDot">
        <color theme="0" tint="-0.149959996342659"/>
      </right>
      <top style="thin">
        <color theme="0" tint="-0.149959996342659"/>
      </top>
      <bottom style="medium">
        <color rgb="FF184782"/>
      </bottom>
    </border>
    <border>
      <left/>
      <right style="medium">
        <color theme="0" tint="-0.149959996342659"/>
      </right>
      <top style="thin">
        <color theme="0" tint="-0.149959996342659"/>
      </top>
      <bottom style="medium">
        <color rgb="FF184782"/>
      </bottom>
    </border>
    <border>
      <left style="medium">
        <color theme="0" tint="-0.149959996342659"/>
      </left>
      <right style="medium">
        <color rgb="FF184782"/>
      </right>
      <top style="thin">
        <color theme="0" tint="-0.149959996342659"/>
      </top>
      <bottom style="medium">
        <color rgb="FF184782"/>
      </bottom>
    </border>
    <border>
      <left/>
      <right/>
      <top style="medium">
        <color rgb="FF184782"/>
      </top>
      <bottom/>
    </border>
    <border>
      <left style="medium">
        <color rgb="FF184782"/>
      </left>
      <right style="medium">
        <color theme="0" tint="-0.14993000030517578"/>
      </right>
      <top style="medium">
        <color rgb="FF184782"/>
      </top>
      <bottom style="thin">
        <color theme="0" tint="-0.149959996342659"/>
      </bottom>
    </border>
    <border>
      <left style="medium">
        <color theme="0" tint="-0.14993000030517578"/>
      </left>
      <right style="medium">
        <color theme="0" tint="-0.14993000030517578"/>
      </right>
      <top style="medium">
        <color rgb="FF184782"/>
      </top>
      <bottom style="thin">
        <color theme="0" tint="-0.149959996342659"/>
      </bottom>
    </border>
    <border>
      <left style="medium">
        <color theme="0" tint="-0.14993000030517578"/>
      </left>
      <right style="dashDot">
        <color theme="0" tint="-0.149959996342659"/>
      </right>
      <top style="medium">
        <color rgb="FF184782"/>
      </top>
      <bottom style="thin">
        <color theme="0" tint="-0.149959996342659"/>
      </bottom>
    </border>
    <border>
      <left/>
      <right style="medium">
        <color theme="0" tint="-0.14993000030517578"/>
      </right>
      <top style="medium">
        <color rgb="FF184782"/>
      </top>
      <bottom style="thin">
        <color theme="0" tint="-0.149959996342659"/>
      </bottom>
    </border>
    <border>
      <left style="medium">
        <color theme="0" tint="-0.14993000030517578"/>
      </left>
      <right style="medium">
        <color rgb="FF184782"/>
      </right>
      <top style="medium">
        <color rgb="FF184782"/>
      </top>
      <bottom style="thin">
        <color theme="0" tint="-0.149959996342659"/>
      </bottom>
    </border>
    <border>
      <left style="medium">
        <color rgb="FF184782"/>
      </left>
      <right style="medium">
        <color theme="0" tint="-0.14993000030517578"/>
      </right>
      <top style="medium">
        <color rgb="FF184782"/>
      </top>
      <bottom style="medium">
        <color theme="0" tint="-0.149959996342659"/>
      </bottom>
    </border>
    <border>
      <left style="medium">
        <color theme="0" tint="-0.14993000030517578"/>
      </left>
      <right style="medium">
        <color theme="0" tint="-0.14993000030517578"/>
      </right>
      <top style="medium">
        <color rgb="FF184782"/>
      </top>
      <bottom style="medium">
        <color theme="0" tint="-0.149959996342659"/>
      </bottom>
    </border>
    <border>
      <left style="medium">
        <color theme="0" tint="-0.14993000030517578"/>
      </left>
      <right style="dashDot">
        <color theme="0" tint="-0.149959996342659"/>
      </right>
      <top style="medium">
        <color rgb="FF184782"/>
      </top>
      <bottom style="medium">
        <color theme="0" tint="-0.149959996342659"/>
      </bottom>
    </border>
    <border>
      <left/>
      <right style="medium">
        <color theme="0" tint="-0.14993000030517578"/>
      </right>
      <top style="medium">
        <color rgb="FF184782"/>
      </top>
      <bottom style="medium">
        <color theme="0" tint="-0.149959996342659"/>
      </bottom>
    </border>
    <border>
      <left style="medium">
        <color theme="0" tint="-0.14993000030517578"/>
      </left>
      <right style="medium">
        <color rgb="FF184782"/>
      </right>
      <top style="medium">
        <color rgb="FF184782"/>
      </top>
      <bottom style="medium">
        <color theme="0" tint="-0.149959996342659"/>
      </bottom>
    </border>
    <border>
      <left style="medium">
        <color rgb="FF184782"/>
      </left>
      <right style="medium">
        <color theme="0" tint="-0.149959996342659"/>
      </right>
      <top style="medium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 style="dashDot">
        <color theme="0" tint="-0.149959996342659"/>
      </right>
      <top style="medium">
        <color theme="0" tint="-0.149959996342659"/>
      </top>
      <bottom style="thin">
        <color theme="0" tint="-0.149959996342659"/>
      </bottom>
    </border>
    <border>
      <left/>
      <right style="medium">
        <color theme="0" tint="-0.149959996342659"/>
      </right>
      <top style="medium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 style="medium">
        <color rgb="FF184782"/>
      </right>
      <top style="medium">
        <color theme="0" tint="-0.149959996342659"/>
      </top>
      <bottom style="thin">
        <color theme="0" tint="-0.149959996342659"/>
      </bottom>
    </border>
    <border>
      <left style="medium">
        <color rgb="FF184782"/>
      </left>
      <right/>
      <top style="medium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149959996342659"/>
      </bottom>
    </border>
    <border>
      <left style="medium">
        <color rgb="FF184782"/>
      </left>
      <right/>
      <top style="thin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/>
      <top style="thin">
        <color theme="0" tint="-0.149959996342659"/>
      </top>
      <bottom style="medium">
        <color theme="0" tint="-0.149959996342659"/>
      </bottom>
    </border>
    <border>
      <left/>
      <right style="medium">
        <color theme="0" tint="-0.149959996342659"/>
      </right>
      <top style="thin">
        <color theme="0" tint="-0.149959996342659"/>
      </top>
      <bottom style="medium">
        <color theme="0" tint="-0.149959996342659"/>
      </bottom>
    </border>
    <border>
      <left style="medium">
        <color theme="0" tint="-0.149959996342659"/>
      </left>
      <right/>
      <top style="thin">
        <color theme="0" tint="-0.149959996342659"/>
      </top>
      <bottom style="thin">
        <color theme="0" tint="-0.149959996342659"/>
      </bottom>
    </border>
    <border>
      <left/>
      <right style="medium">
        <color rgb="FF184782"/>
      </right>
      <top style="thin">
        <color theme="0" tint="-0.149959996342659"/>
      </top>
      <bottom style="thin">
        <color theme="0" tint="-0.149959996342659"/>
      </bottom>
    </border>
    <border>
      <left/>
      <right style="medium">
        <color rgb="FF184782"/>
      </right>
      <top style="thin">
        <color theme="0" tint="-0.149959996342659"/>
      </top>
      <bottom style="medium">
        <color theme="0" tint="-0.149959996342659"/>
      </bottom>
    </border>
    <border>
      <left style="medium">
        <color rgb="FF184782"/>
      </left>
      <right/>
      <top style="medium">
        <color theme="0" tint="-0.149959996342659"/>
      </top>
      <bottom style="medium">
        <color rgb="FF184782"/>
      </bottom>
    </border>
    <border>
      <left/>
      <right style="medium">
        <color theme="0" tint="-0.149959996342659"/>
      </right>
      <top style="medium">
        <color theme="0" tint="-0.149959996342659"/>
      </top>
      <bottom style="medium">
        <color rgb="FF184782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theme="0" tint="-0.149959996342659"/>
      </top>
      <bottom style="medium">
        <color rgb="FF184782"/>
      </bottom>
    </border>
    <border>
      <left style="medium">
        <color theme="0" tint="-0.149959996342659"/>
      </left>
      <right/>
      <top style="medium">
        <color theme="0" tint="-0.149959996342659"/>
      </top>
      <bottom style="medium">
        <color rgb="FF184782"/>
      </bottom>
    </border>
    <border>
      <left/>
      <right style="medium">
        <color rgb="FF184782"/>
      </right>
      <top style="medium">
        <color theme="0" tint="-0.149959996342659"/>
      </top>
      <bottom style="medium">
        <color rgb="FF184782"/>
      </bottom>
    </border>
    <border>
      <left style="medium">
        <color rgb="FF184782"/>
      </left>
      <right style="medium">
        <color theme="0" tint="-0.149959996342659"/>
      </right>
      <top style="thin">
        <color theme="0" tint="-0.149959996342659"/>
      </top>
      <bottom style="medium">
        <color theme="0" tint="-0.149959996342659"/>
      </bottom>
    </border>
    <border>
      <left style="medium">
        <color theme="0" tint="-0.149959996342659"/>
      </left>
      <right style="medium">
        <color theme="0" tint="-0.149959996342659"/>
      </right>
      <top style="thin">
        <color theme="0" tint="-0.149959996342659"/>
      </top>
      <bottom style="medium">
        <color theme="0" tint="-0.149959996342659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43" fillId="21" borderId="5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8" fillId="33" borderId="0" xfId="47" applyFont="1" applyFill="1">
      <alignment/>
      <protection/>
    </xf>
    <xf numFmtId="0" fontId="19" fillId="33" borderId="0" xfId="47" applyFont="1" applyFill="1">
      <alignment/>
      <protection/>
    </xf>
    <xf numFmtId="0" fontId="51" fillId="33" borderId="0" xfId="47" applyFont="1" applyFill="1">
      <alignment/>
      <protection/>
    </xf>
    <xf numFmtId="39" fontId="52" fillId="33" borderId="0" xfId="47" applyNumberFormat="1" applyFont="1" applyFill="1" applyAlignment="1">
      <alignment horizontal="right"/>
      <protection/>
    </xf>
    <xf numFmtId="0" fontId="52" fillId="33" borderId="0" xfId="47" applyFont="1" applyFill="1" applyAlignment="1">
      <alignment horizontal="right"/>
      <protection/>
    </xf>
    <xf numFmtId="2" fontId="52" fillId="33" borderId="0" xfId="47" applyNumberFormat="1" applyFont="1" applyFill="1" applyAlignment="1">
      <alignment horizontal="right"/>
      <protection/>
    </xf>
    <xf numFmtId="3" fontId="52" fillId="33" borderId="0" xfId="47" applyNumberFormat="1" applyFont="1" applyFill="1" applyAlignment="1">
      <alignment horizontal="right"/>
      <protection/>
    </xf>
    <xf numFmtId="0" fontId="37" fillId="34" borderId="0" xfId="47" applyFont="1" applyFill="1" applyAlignment="1">
      <alignment horizontal="left"/>
      <protection/>
    </xf>
    <xf numFmtId="0" fontId="37" fillId="34" borderId="0" xfId="47" applyFont="1" applyFill="1" applyAlignment="1">
      <alignment horizontal="right"/>
      <protection/>
    </xf>
    <xf numFmtId="3" fontId="37" fillId="34" borderId="0" xfId="47" applyNumberFormat="1" applyFont="1" applyFill="1" applyAlignment="1">
      <alignment horizontal="centerContinuous"/>
      <protection/>
    </xf>
    <xf numFmtId="4" fontId="37" fillId="34" borderId="10" xfId="47" applyNumberFormat="1" applyFont="1" applyFill="1" applyBorder="1" applyAlignment="1">
      <alignment horizontal="centerContinuous"/>
      <protection/>
    </xf>
    <xf numFmtId="3" fontId="39" fillId="34" borderId="10" xfId="47" applyNumberFormat="1" applyFont="1" applyFill="1" applyBorder="1" applyAlignment="1">
      <alignment horizontal="centerContinuous"/>
      <protection/>
    </xf>
    <xf numFmtId="3" fontId="39" fillId="34" borderId="0" xfId="47" applyNumberFormat="1" applyFont="1" applyFill="1" applyAlignment="1">
      <alignment horizontal="centerContinuous"/>
      <protection/>
    </xf>
    <xf numFmtId="0" fontId="22" fillId="33" borderId="0" xfId="47" applyFont="1" applyFill="1">
      <alignment/>
      <protection/>
    </xf>
    <xf numFmtId="0" fontId="37" fillId="34" borderId="0" xfId="47" applyFont="1" applyFill="1" applyAlignment="1">
      <alignment horizontal="center"/>
      <protection/>
    </xf>
    <xf numFmtId="0" fontId="37" fillId="34" borderId="10" xfId="47" applyFont="1" applyFill="1" applyBorder="1" applyAlignment="1">
      <alignment horizontal="center"/>
      <protection/>
    </xf>
    <xf numFmtId="0" fontId="23" fillId="33" borderId="0" xfId="47" applyFont="1" applyFill="1" applyAlignment="1">
      <alignment horizontal="center"/>
      <protection/>
    </xf>
    <xf numFmtId="0" fontId="24" fillId="33" borderId="0" xfId="47" applyFont="1" applyFill="1">
      <alignment/>
      <protection/>
    </xf>
    <xf numFmtId="0" fontId="24" fillId="33" borderId="0" xfId="47" applyFont="1" applyFill="1" applyAlignment="1">
      <alignment horizontal="center"/>
      <protection/>
    </xf>
    <xf numFmtId="0" fontId="37" fillId="35" borderId="11" xfId="47" applyFont="1" applyFill="1" applyBorder="1">
      <alignment/>
      <protection/>
    </xf>
    <xf numFmtId="0" fontId="37" fillId="35" borderId="12" xfId="47" applyFont="1" applyFill="1" applyBorder="1" applyAlignment="1">
      <alignment horizontal="center"/>
      <protection/>
    </xf>
    <xf numFmtId="4" fontId="37" fillId="35" borderId="12" xfId="47" applyNumberFormat="1" applyFont="1" applyFill="1" applyBorder="1" applyAlignment="1">
      <alignment horizontal="right"/>
      <protection/>
    </xf>
    <xf numFmtId="4" fontId="37" fillId="35" borderId="13" xfId="47" applyNumberFormat="1" applyFont="1" applyFill="1" applyBorder="1" applyAlignment="1">
      <alignment horizontal="right"/>
      <protection/>
    </xf>
    <xf numFmtId="4" fontId="37" fillId="35" borderId="14" xfId="47" applyNumberFormat="1" applyFont="1" applyFill="1" applyBorder="1" applyAlignment="1">
      <alignment horizontal="right"/>
      <protection/>
    </xf>
    <xf numFmtId="0" fontId="24" fillId="33" borderId="0" xfId="47" applyFont="1" applyFill="1" applyAlignment="1">
      <alignment horizontal="right"/>
      <protection/>
    </xf>
    <xf numFmtId="4" fontId="24" fillId="33" borderId="0" xfId="47" applyNumberFormat="1" applyFont="1" applyFill="1" applyAlignment="1">
      <alignment horizontal="right"/>
      <protection/>
    </xf>
    <xf numFmtId="0" fontId="37" fillId="35" borderId="0" xfId="47" applyFont="1" applyFill="1" applyAlignment="1" quotePrefix="1">
      <alignment horizontal="left"/>
      <protection/>
    </xf>
    <xf numFmtId="4" fontId="37" fillId="35" borderId="15" xfId="47" applyNumberFormat="1" applyFont="1" applyFill="1" applyBorder="1" applyAlignment="1">
      <alignment horizontal="right"/>
      <protection/>
    </xf>
    <xf numFmtId="4" fontId="37" fillId="35" borderId="16" xfId="47" applyNumberFormat="1" applyFont="1" applyFill="1" applyBorder="1" applyAlignment="1">
      <alignment horizontal="right"/>
      <protection/>
    </xf>
    <xf numFmtId="4" fontId="37" fillId="35" borderId="17" xfId="47" applyNumberFormat="1" applyFont="1" applyFill="1" applyBorder="1" applyAlignment="1">
      <alignment horizontal="right"/>
      <protection/>
    </xf>
    <xf numFmtId="4" fontId="37" fillId="35" borderId="18" xfId="47" applyNumberFormat="1" applyFont="1" applyFill="1" applyBorder="1" applyAlignment="1">
      <alignment horizontal="right"/>
      <protection/>
    </xf>
    <xf numFmtId="4" fontId="37" fillId="35" borderId="0" xfId="47" applyNumberFormat="1" applyFont="1" applyFill="1" applyAlignment="1">
      <alignment horizontal="right"/>
      <protection/>
    </xf>
    <xf numFmtId="0" fontId="23" fillId="33" borderId="0" xfId="47" applyFont="1" applyFill="1">
      <alignment/>
      <protection/>
    </xf>
    <xf numFmtId="0" fontId="25" fillId="0" borderId="19" xfId="47" applyFont="1" applyBorder="1" applyAlignment="1">
      <alignment horizontal="left" indent="1"/>
      <protection/>
    </xf>
    <xf numFmtId="4" fontId="25" fillId="0" borderId="20" xfId="47" applyNumberFormat="1" applyFont="1" applyBorder="1" applyAlignment="1">
      <alignment horizontal="right"/>
      <protection/>
    </xf>
    <xf numFmtId="2" fontId="25" fillId="0" borderId="20" xfId="47" applyNumberFormat="1" applyFont="1" applyBorder="1" applyAlignment="1">
      <alignment horizontal="right"/>
      <protection/>
    </xf>
    <xf numFmtId="4" fontId="25" fillId="0" borderId="21" xfId="47" applyNumberFormat="1" applyFont="1" applyBorder="1" applyAlignment="1">
      <alignment horizontal="right"/>
      <protection/>
    </xf>
    <xf numFmtId="2" fontId="25" fillId="0" borderId="22" xfId="47" applyNumberFormat="1" applyFont="1" applyBorder="1" applyAlignment="1">
      <alignment horizontal="right"/>
      <protection/>
    </xf>
    <xf numFmtId="4" fontId="25" fillId="0" borderId="23" xfId="47" applyNumberFormat="1" applyFont="1" applyBorder="1" applyAlignment="1">
      <alignment horizontal="right"/>
      <protection/>
    </xf>
    <xf numFmtId="0" fontId="25" fillId="0" borderId="24" xfId="47" applyFont="1" applyBorder="1" applyAlignment="1">
      <alignment horizontal="left" indent="1"/>
      <protection/>
    </xf>
    <xf numFmtId="4" fontId="25" fillId="0" borderId="25" xfId="47" applyNumberFormat="1" applyFont="1" applyBorder="1" applyAlignment="1">
      <alignment horizontal="right"/>
      <protection/>
    </xf>
    <xf numFmtId="2" fontId="25" fillId="0" borderId="25" xfId="47" applyNumberFormat="1" applyFont="1" applyBorder="1" applyAlignment="1">
      <alignment horizontal="right"/>
      <protection/>
    </xf>
    <xf numFmtId="4" fontId="25" fillId="0" borderId="26" xfId="47" applyNumberFormat="1" applyFont="1" applyBorder="1" applyAlignment="1">
      <alignment horizontal="right"/>
      <protection/>
    </xf>
    <xf numFmtId="2" fontId="25" fillId="0" borderId="27" xfId="47" applyNumberFormat="1" applyFont="1" applyBorder="1" applyAlignment="1">
      <alignment horizontal="right"/>
      <protection/>
    </xf>
    <xf numFmtId="4" fontId="25" fillId="0" borderId="28" xfId="47" applyNumberFormat="1" applyFont="1" applyBorder="1" applyAlignment="1">
      <alignment horizontal="right"/>
      <protection/>
    </xf>
    <xf numFmtId="0" fontId="25" fillId="0" borderId="29" xfId="47" applyFont="1" applyBorder="1" applyAlignment="1">
      <alignment horizontal="left" indent="1"/>
      <protection/>
    </xf>
    <xf numFmtId="171" fontId="25" fillId="0" borderId="30" xfId="47" applyNumberFormat="1" applyFont="1" applyBorder="1" applyAlignment="1">
      <alignment horizontal="right"/>
      <protection/>
    </xf>
    <xf numFmtId="171" fontId="25" fillId="0" borderId="31" xfId="47" applyNumberFormat="1" applyFont="1" applyBorder="1" applyAlignment="1">
      <alignment horizontal="right"/>
      <protection/>
    </xf>
    <xf numFmtId="171" fontId="25" fillId="0" borderId="32" xfId="47" applyNumberFormat="1" applyFont="1" applyBorder="1" applyAlignment="1">
      <alignment horizontal="right"/>
      <protection/>
    </xf>
    <xf numFmtId="171" fontId="25" fillId="0" borderId="33" xfId="47" applyNumberFormat="1" applyFont="1" applyBorder="1" applyAlignment="1">
      <alignment horizontal="right"/>
      <protection/>
    </xf>
    <xf numFmtId="0" fontId="25" fillId="33" borderId="34" xfId="47" applyFont="1" applyFill="1" applyBorder="1">
      <alignment/>
      <protection/>
    </xf>
    <xf numFmtId="4" fontId="25" fillId="33" borderId="34" xfId="47" applyNumberFormat="1" applyFont="1" applyFill="1" applyBorder="1" applyAlignment="1">
      <alignment horizontal="right"/>
      <protection/>
    </xf>
    <xf numFmtId="2" fontId="25" fillId="33" borderId="34" xfId="47" applyNumberFormat="1" applyFont="1" applyFill="1" applyBorder="1" applyAlignment="1">
      <alignment horizontal="right"/>
      <protection/>
    </xf>
    <xf numFmtId="0" fontId="37" fillId="34" borderId="35" xfId="47" applyFont="1" applyFill="1" applyBorder="1">
      <alignment/>
      <protection/>
    </xf>
    <xf numFmtId="170" fontId="37" fillId="34" borderId="36" xfId="47" applyNumberFormat="1" applyFont="1" applyFill="1" applyBorder="1" applyAlignment="1">
      <alignment horizontal="right"/>
      <protection/>
    </xf>
    <xf numFmtId="2" fontId="37" fillId="34" borderId="36" xfId="47" applyNumberFormat="1" applyFont="1" applyFill="1" applyBorder="1" applyAlignment="1">
      <alignment horizontal="right"/>
      <protection/>
    </xf>
    <xf numFmtId="2" fontId="37" fillId="34" borderId="37" xfId="47" applyNumberFormat="1" applyFont="1" applyFill="1" applyBorder="1" applyAlignment="1">
      <alignment horizontal="right"/>
      <protection/>
    </xf>
    <xf numFmtId="2" fontId="37" fillId="34" borderId="38" xfId="47" applyNumberFormat="1" applyFont="1" applyFill="1" applyBorder="1" applyAlignment="1">
      <alignment horizontal="right"/>
      <protection/>
    </xf>
    <xf numFmtId="2" fontId="37" fillId="34" borderId="39" xfId="47" applyNumberFormat="1" applyFont="1" applyFill="1" applyBorder="1" applyAlignment="1">
      <alignment horizontal="right"/>
      <protection/>
    </xf>
    <xf numFmtId="170" fontId="25" fillId="0" borderId="25" xfId="47" applyNumberFormat="1" applyFont="1" applyBorder="1" applyAlignment="1" quotePrefix="1">
      <alignment horizontal="right"/>
      <protection/>
    </xf>
    <xf numFmtId="171" fontId="25" fillId="0" borderId="30" xfId="47" applyNumberFormat="1" applyFont="1" applyBorder="1" applyAlignment="1" quotePrefix="1">
      <alignment horizontal="right"/>
      <protection/>
    </xf>
    <xf numFmtId="0" fontId="24" fillId="36" borderId="34" xfId="47" applyFont="1" applyFill="1" applyBorder="1">
      <alignment/>
      <protection/>
    </xf>
    <xf numFmtId="4" fontId="24" fillId="36" borderId="34" xfId="47" applyNumberFormat="1" applyFont="1" applyFill="1" applyBorder="1" applyAlignment="1">
      <alignment horizontal="right"/>
      <protection/>
    </xf>
    <xf numFmtId="0" fontId="37" fillId="35" borderId="40" xfId="47" applyFont="1" applyFill="1" applyBorder="1" applyAlignment="1">
      <alignment horizontal="left" indent="1"/>
      <protection/>
    </xf>
    <xf numFmtId="4" fontId="37" fillId="35" borderId="41" xfId="47" applyNumberFormat="1" applyFont="1" applyFill="1" applyBorder="1" applyAlignment="1" quotePrefix="1">
      <alignment horizontal="right"/>
      <protection/>
    </xf>
    <xf numFmtId="4" fontId="37" fillId="35" borderId="41" xfId="47" applyNumberFormat="1" applyFont="1" applyFill="1" applyBorder="1" applyAlignment="1">
      <alignment horizontal="right"/>
      <protection/>
    </xf>
    <xf numFmtId="4" fontId="37" fillId="35" borderId="42" xfId="47" applyNumberFormat="1" applyFont="1" applyFill="1" applyBorder="1" applyAlignment="1">
      <alignment horizontal="right"/>
      <protection/>
    </xf>
    <xf numFmtId="4" fontId="37" fillId="35" borderId="43" xfId="47" applyNumberFormat="1" applyFont="1" applyFill="1" applyBorder="1" applyAlignment="1">
      <alignment horizontal="right"/>
      <protection/>
    </xf>
    <xf numFmtId="4" fontId="37" fillId="35" borderId="44" xfId="47" applyNumberFormat="1" applyFont="1" applyFill="1" applyBorder="1" applyAlignment="1">
      <alignment horizontal="right"/>
      <protection/>
    </xf>
    <xf numFmtId="0" fontId="25" fillId="0" borderId="45" xfId="47" applyFont="1" applyBorder="1" applyAlignment="1">
      <alignment horizontal="left" indent="1"/>
      <protection/>
    </xf>
    <xf numFmtId="4" fontId="25" fillId="0" borderId="46" xfId="47" applyNumberFormat="1" applyFont="1" applyBorder="1" applyAlignment="1" quotePrefix="1">
      <alignment horizontal="right"/>
      <protection/>
    </xf>
    <xf numFmtId="4" fontId="25" fillId="0" borderId="46" xfId="47" applyNumberFormat="1" applyFont="1" applyBorder="1" applyAlignment="1">
      <alignment horizontal="right"/>
      <protection/>
    </xf>
    <xf numFmtId="4" fontId="25" fillId="0" borderId="47" xfId="47" applyNumberFormat="1" applyFont="1" applyBorder="1" applyAlignment="1">
      <alignment horizontal="right"/>
      <protection/>
    </xf>
    <xf numFmtId="4" fontId="25" fillId="0" borderId="48" xfId="47" applyNumberFormat="1" applyFont="1" applyBorder="1" applyAlignment="1">
      <alignment horizontal="right"/>
      <protection/>
    </xf>
    <xf numFmtId="4" fontId="25" fillId="0" borderId="49" xfId="47" applyNumberFormat="1" applyFont="1" applyBorder="1" applyAlignment="1">
      <alignment horizontal="right"/>
      <protection/>
    </xf>
    <xf numFmtId="4" fontId="25" fillId="0" borderId="25" xfId="47" applyNumberFormat="1" applyFont="1" applyBorder="1" applyAlignment="1" quotePrefix="1">
      <alignment horizontal="right"/>
      <protection/>
    </xf>
    <xf numFmtId="4" fontId="25" fillId="0" borderId="27" xfId="47" applyNumberFormat="1" applyFont="1" applyBorder="1" applyAlignment="1">
      <alignment horizontal="right"/>
      <protection/>
    </xf>
    <xf numFmtId="172" fontId="25" fillId="0" borderId="30" xfId="47" applyNumberFormat="1" applyFont="1" applyBorder="1" applyAlignment="1" quotePrefix="1">
      <alignment horizontal="right"/>
      <protection/>
    </xf>
    <xf numFmtId="172" fontId="25" fillId="0" borderId="30" xfId="47" applyNumberFormat="1" applyFont="1" applyBorder="1" applyAlignment="1">
      <alignment horizontal="right"/>
      <protection/>
    </xf>
    <xf numFmtId="172" fontId="25" fillId="0" borderId="31" xfId="47" applyNumberFormat="1" applyFont="1" applyBorder="1" applyAlignment="1">
      <alignment horizontal="right"/>
      <protection/>
    </xf>
    <xf numFmtId="172" fontId="25" fillId="0" borderId="32" xfId="47" applyNumberFormat="1" applyFont="1" applyBorder="1" applyAlignment="1">
      <alignment horizontal="right"/>
      <protection/>
    </xf>
    <xf numFmtId="172" fontId="25" fillId="0" borderId="33" xfId="47" applyNumberFormat="1" applyFont="1" applyBorder="1" applyAlignment="1">
      <alignment horizontal="right"/>
      <protection/>
    </xf>
    <xf numFmtId="0" fontId="53" fillId="0" borderId="0" xfId="0" applyFont="1" applyAlignment="1">
      <alignment vertical="center"/>
    </xf>
    <xf numFmtId="170" fontId="25" fillId="33" borderId="0" xfId="47" applyNumberFormat="1" applyFont="1" applyFill="1" applyAlignment="1">
      <alignment horizontal="right"/>
      <protection/>
    </xf>
    <xf numFmtId="2" fontId="25" fillId="33" borderId="0" xfId="47" applyNumberFormat="1" applyFont="1" applyFill="1" applyAlignment="1">
      <alignment horizontal="right"/>
      <protection/>
    </xf>
    <xf numFmtId="4" fontId="22" fillId="33" borderId="0" xfId="47" applyNumberFormat="1" applyFont="1" applyFill="1">
      <alignment/>
      <protection/>
    </xf>
    <xf numFmtId="3" fontId="27" fillId="34" borderId="46" xfId="47" applyNumberFormat="1" applyFont="1" applyFill="1" applyBorder="1" applyAlignment="1">
      <alignment horizontal="centerContinuous" vertical="center"/>
      <protection/>
    </xf>
    <xf numFmtId="4" fontId="27" fillId="34" borderId="46" xfId="47" applyNumberFormat="1" applyFont="1" applyFill="1" applyBorder="1" applyAlignment="1">
      <alignment horizontal="centerContinuous" vertical="center"/>
      <protection/>
    </xf>
    <xf numFmtId="3" fontId="27" fillId="34" borderId="49" xfId="47" applyNumberFormat="1" applyFont="1" applyFill="1" applyBorder="1" applyAlignment="1">
      <alignment horizontal="centerContinuous" vertical="center"/>
      <protection/>
    </xf>
    <xf numFmtId="0" fontId="54" fillId="0" borderId="0" xfId="47" applyFont="1" applyAlignment="1">
      <alignment vertical="center"/>
      <protection/>
    </xf>
    <xf numFmtId="0" fontId="25" fillId="0" borderId="0" xfId="47" applyFont="1" applyAlignment="1">
      <alignment vertical="center"/>
      <protection/>
    </xf>
    <xf numFmtId="170" fontId="22" fillId="33" borderId="0" xfId="47" applyNumberFormat="1" applyFont="1" applyFill="1">
      <alignment/>
      <protection/>
    </xf>
    <xf numFmtId="0" fontId="52" fillId="33" borderId="0" xfId="0" applyFont="1" applyFill="1" applyAlignment="1" quotePrefix="1">
      <alignment horizontal="right" vertical="center"/>
    </xf>
    <xf numFmtId="0" fontId="55" fillId="0" borderId="0" xfId="47" applyFont="1" applyAlignment="1">
      <alignment horizontal="center"/>
      <protection/>
    </xf>
    <xf numFmtId="0" fontId="32" fillId="34" borderId="50" xfId="47" applyFont="1" applyFill="1" applyBorder="1" applyAlignment="1">
      <alignment horizontal="center" vertical="center"/>
      <protection/>
    </xf>
    <xf numFmtId="0" fontId="32" fillId="34" borderId="48" xfId="47" applyFont="1" applyFill="1" applyBorder="1" applyAlignment="1">
      <alignment horizontal="center" vertical="center"/>
      <protection/>
    </xf>
    <xf numFmtId="0" fontId="25" fillId="0" borderId="24" xfId="47" applyFont="1" applyBorder="1" applyAlignment="1">
      <alignment horizontal="left" vertical="center"/>
      <protection/>
    </xf>
    <xf numFmtId="0" fontId="25" fillId="0" borderId="25" xfId="47" applyFont="1" applyBorder="1" applyAlignment="1">
      <alignment horizontal="left" vertical="center"/>
      <protection/>
    </xf>
    <xf numFmtId="2" fontId="30" fillId="0" borderId="25" xfId="47" applyNumberFormat="1" applyFont="1" applyBorder="1" applyAlignment="1">
      <alignment horizontal="center" vertical="center"/>
      <protection/>
    </xf>
    <xf numFmtId="2" fontId="30" fillId="0" borderId="28" xfId="47" applyNumberFormat="1" applyFont="1" applyBorder="1" applyAlignment="1">
      <alignment horizontal="center" vertical="center"/>
      <protection/>
    </xf>
    <xf numFmtId="0" fontId="56" fillId="0" borderId="51" xfId="47" applyFont="1" applyFill="1" applyBorder="1" applyAlignment="1">
      <alignment horizontal="center" vertical="center" wrapText="1"/>
      <protection/>
    </xf>
    <xf numFmtId="0" fontId="25" fillId="0" borderId="52" xfId="47" applyFont="1" applyBorder="1" applyAlignment="1">
      <alignment horizontal="left" vertical="center"/>
      <protection/>
    </xf>
    <xf numFmtId="0" fontId="25" fillId="0" borderId="27" xfId="47" applyFont="1" applyBorder="1" applyAlignment="1">
      <alignment horizontal="left" vertical="center"/>
      <protection/>
    </xf>
    <xf numFmtId="0" fontId="25" fillId="0" borderId="24" xfId="47" applyFont="1" applyBorder="1" applyAlignment="1">
      <alignment horizontal="left" vertical="center" wrapText="1"/>
      <protection/>
    </xf>
    <xf numFmtId="0" fontId="25" fillId="0" borderId="25" xfId="47" applyFont="1" applyBorder="1" applyAlignment="1">
      <alignment horizontal="left" vertical="center" wrapText="1"/>
      <protection/>
    </xf>
    <xf numFmtId="171" fontId="29" fillId="0" borderId="53" xfId="0" applyNumberFormat="1" applyFont="1" applyBorder="1" applyAlignment="1">
      <alignment horizontal="center"/>
    </xf>
    <xf numFmtId="171" fontId="29" fillId="0" borderId="54" xfId="0" applyNumberFormat="1" applyFont="1" applyBorder="1" applyAlignment="1">
      <alignment horizontal="center"/>
    </xf>
    <xf numFmtId="2" fontId="30" fillId="0" borderId="55" xfId="47" applyNumberFormat="1" applyFont="1" applyBorder="1" applyAlignment="1">
      <alignment horizontal="center" vertical="center"/>
      <protection/>
    </xf>
    <xf numFmtId="2" fontId="30" fillId="0" borderId="27" xfId="47" applyNumberFormat="1" applyFont="1" applyBorder="1" applyAlignment="1">
      <alignment horizontal="center" vertical="center"/>
      <protection/>
    </xf>
    <xf numFmtId="2" fontId="30" fillId="0" borderId="56" xfId="47" applyNumberFormat="1" applyFont="1" applyBorder="1" applyAlignment="1">
      <alignment horizontal="center" vertical="center"/>
      <protection/>
    </xf>
    <xf numFmtId="171" fontId="29" fillId="0" borderId="57" xfId="0" applyNumberFormat="1" applyFont="1" applyBorder="1" applyAlignment="1">
      <alignment horizontal="center"/>
    </xf>
    <xf numFmtId="0" fontId="27" fillId="35" borderId="58" xfId="47" applyFont="1" applyFill="1" applyBorder="1" applyAlignment="1">
      <alignment horizontal="left" vertical="center"/>
      <protection/>
    </xf>
    <xf numFmtId="0" fontId="27" fillId="35" borderId="59" xfId="47" applyFont="1" applyFill="1" applyBorder="1" applyAlignment="1">
      <alignment horizontal="left" vertical="center"/>
      <protection/>
    </xf>
    <xf numFmtId="2" fontId="27" fillId="35" borderId="60" xfId="47" applyNumberFormat="1" applyFont="1" applyFill="1" applyBorder="1" applyAlignment="1">
      <alignment horizontal="center" vertical="center"/>
      <protection/>
    </xf>
    <xf numFmtId="0" fontId="27" fillId="35" borderId="60" xfId="47" applyFont="1" applyFill="1" applyBorder="1" applyAlignment="1">
      <alignment horizontal="center" vertical="center"/>
      <protection/>
    </xf>
    <xf numFmtId="2" fontId="27" fillId="35" borderId="61" xfId="47" applyNumberFormat="1" applyFont="1" applyFill="1" applyBorder="1" applyAlignment="1">
      <alignment horizontal="center" vertical="center"/>
      <protection/>
    </xf>
    <xf numFmtId="2" fontId="27" fillId="35" borderId="59" xfId="47" applyNumberFormat="1" applyFont="1" applyFill="1" applyBorder="1" applyAlignment="1">
      <alignment horizontal="center" vertical="center"/>
      <protection/>
    </xf>
    <xf numFmtId="2" fontId="27" fillId="35" borderId="62" xfId="47" applyNumberFormat="1" applyFont="1" applyFill="1" applyBorder="1" applyAlignment="1">
      <alignment horizontal="center" vertical="center"/>
      <protection/>
    </xf>
    <xf numFmtId="0" fontId="25" fillId="0" borderId="63" xfId="47" applyFont="1" applyBorder="1" applyAlignment="1">
      <alignment horizontal="left" vertical="center"/>
      <protection/>
    </xf>
    <xf numFmtId="0" fontId="25" fillId="0" borderId="64" xfId="47" applyFont="1" applyBorder="1" applyAlignment="1">
      <alignment horizontal="left" vertic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_Pesosfu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47625</xdr:rowOff>
    </xdr:from>
    <xdr:to>
      <xdr:col>1</xdr:col>
      <xdr:colOff>38100</xdr:colOff>
      <xdr:row>3</xdr:row>
      <xdr:rowOff>133350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1981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39</xdr:row>
      <xdr:rowOff>47625</xdr:rowOff>
    </xdr:from>
    <xdr:to>
      <xdr:col>1</xdr:col>
      <xdr:colOff>114300</xdr:colOff>
      <xdr:row>39</xdr:row>
      <xdr:rowOff>695325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848725"/>
          <a:ext cx="1981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_DECO\INCTNOVO\INCTF08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NCTF9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XC_DECO\INCTNOVO\INCTF0321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XC_DECO\INCTNOVO\INCTF0421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XC_DECO\INCTNOVO\INCTF05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idades"/>
      <sheetName val="Fracionada"/>
      <sheetName val="RESUMOa"/>
      <sheetName val="VARIAÇÃOr"/>
      <sheetName val="RESUMOr"/>
      <sheetName val="VARIAÇÃOce"/>
      <sheetName val="RESUMOce"/>
      <sheetName val="PLANCUSr"/>
      <sheetName val="PLANCUSce"/>
      <sheetName val="DAT"/>
      <sheetName val="PESOSa"/>
      <sheetName val="PESOSr"/>
      <sheetName val="PESOSdat"/>
      <sheetName val="PESOSou"/>
      <sheetName val="VEÍCULO"/>
      <sheetName val="CARROCERIA"/>
      <sheetName val="LAVAGEM"/>
      <sheetName val="PNEU"/>
      <sheetName val="RECAPAGEM"/>
      <sheetName val="RODOAR"/>
      <sheetName val="ÓLEOS"/>
      <sheetName val="media_mês"/>
      <sheetName val="media_ano"/>
      <sheetName val="media_12"/>
      <sheetName val="media_jun94"/>
      <sheetName val="OUTROS"/>
      <sheetName val="DATA"/>
      <sheetName val="RESUMOr_FARMA"/>
      <sheetName val="Generalidades_FARMA"/>
      <sheetName val="Fracionada_FARMA"/>
    </sheetNames>
    <sheetDataSet>
      <sheetData sheetId="7">
        <row r="91">
          <cell r="H91">
            <v>252.33</v>
          </cell>
        </row>
        <row r="92">
          <cell r="H92">
            <v>11.12</v>
          </cell>
        </row>
        <row r="93">
          <cell r="H93">
            <v>7.14</v>
          </cell>
        </row>
        <row r="94">
          <cell r="H94">
            <v>15307</v>
          </cell>
        </row>
        <row r="95">
          <cell r="H95">
            <v>54.28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Oa"/>
      <sheetName val="VARIAÇÃOr"/>
      <sheetName val="RESUMOr"/>
      <sheetName val="VARIAÇÃOce"/>
      <sheetName val="RESUMOce"/>
      <sheetName val="PESOSa"/>
      <sheetName val="PESOSr"/>
      <sheetName val="PESOSdat"/>
      <sheetName val="PESOSou"/>
      <sheetName val="PLANCUSr"/>
      <sheetName val="PLANCUSce"/>
      <sheetName val="VEÍCULO"/>
      <sheetName val="CARROCERIA"/>
      <sheetName val="LAVAGEM"/>
      <sheetName val="PNEU"/>
      <sheetName val="RODOAR"/>
      <sheetName val="RECAPAGEM"/>
      <sheetName val="ÓLEOS"/>
      <sheetName val="media_mês"/>
      <sheetName val="media_ano"/>
      <sheetName val="media_12"/>
      <sheetName val="media_jun94"/>
      <sheetName val="OUTROS"/>
      <sheetName val="DATA"/>
    </sheetNames>
    <sheetDataSet>
      <sheetData sheetId="2">
        <row r="13">
          <cell r="D13">
            <v>50</v>
          </cell>
          <cell r="E13">
            <v>0.8</v>
          </cell>
        </row>
        <row r="14">
          <cell r="D14">
            <v>100</v>
          </cell>
          <cell r="E14">
            <v>0.8</v>
          </cell>
        </row>
        <row r="15">
          <cell r="D15">
            <v>150</v>
          </cell>
          <cell r="E15">
            <v>0.8</v>
          </cell>
        </row>
        <row r="16">
          <cell r="D16">
            <v>200</v>
          </cell>
          <cell r="E16">
            <v>0.8</v>
          </cell>
        </row>
        <row r="17">
          <cell r="D17">
            <v>250</v>
          </cell>
          <cell r="E17">
            <v>0.8</v>
          </cell>
        </row>
        <row r="18">
          <cell r="D18">
            <v>300</v>
          </cell>
          <cell r="E18">
            <v>0.8</v>
          </cell>
        </row>
        <row r="19">
          <cell r="D19">
            <v>350</v>
          </cell>
          <cell r="E19">
            <v>0.8</v>
          </cell>
        </row>
        <row r="20">
          <cell r="D20">
            <v>400</v>
          </cell>
          <cell r="E20">
            <v>0.8</v>
          </cell>
        </row>
        <row r="21">
          <cell r="D21">
            <v>450</v>
          </cell>
          <cell r="E21">
            <v>0.8</v>
          </cell>
        </row>
        <row r="22">
          <cell r="D22">
            <v>500</v>
          </cell>
          <cell r="E22">
            <v>0.8</v>
          </cell>
        </row>
        <row r="23">
          <cell r="D23">
            <v>550</v>
          </cell>
          <cell r="E23">
            <v>1</v>
          </cell>
        </row>
        <row r="24">
          <cell r="D24">
            <v>600</v>
          </cell>
          <cell r="E24">
            <v>1</v>
          </cell>
        </row>
        <row r="25">
          <cell r="D25">
            <v>650</v>
          </cell>
          <cell r="E25">
            <v>1</v>
          </cell>
        </row>
        <row r="26">
          <cell r="D26">
            <v>700</v>
          </cell>
          <cell r="E26">
            <v>1</v>
          </cell>
        </row>
        <row r="27">
          <cell r="D27">
            <v>750</v>
          </cell>
          <cell r="E27">
            <v>1</v>
          </cell>
        </row>
        <row r="28">
          <cell r="D28">
            <v>800</v>
          </cell>
          <cell r="E28">
            <v>1</v>
          </cell>
        </row>
        <row r="29">
          <cell r="D29">
            <v>850</v>
          </cell>
          <cell r="E29">
            <v>1</v>
          </cell>
        </row>
        <row r="30">
          <cell r="D30">
            <v>900</v>
          </cell>
          <cell r="E30">
            <v>1</v>
          </cell>
        </row>
        <row r="31">
          <cell r="D31">
            <v>950</v>
          </cell>
          <cell r="E31">
            <v>1</v>
          </cell>
        </row>
        <row r="32">
          <cell r="D32">
            <v>1000</v>
          </cell>
          <cell r="E32">
            <v>1</v>
          </cell>
        </row>
        <row r="33">
          <cell r="D33">
            <v>1100</v>
          </cell>
          <cell r="E33">
            <v>1.2</v>
          </cell>
        </row>
        <row r="34">
          <cell r="D34">
            <v>1200</v>
          </cell>
          <cell r="E34">
            <v>1.2</v>
          </cell>
        </row>
        <row r="35">
          <cell r="D35">
            <v>1300</v>
          </cell>
          <cell r="E35">
            <v>1.2</v>
          </cell>
        </row>
        <row r="36">
          <cell r="D36">
            <v>1400</v>
          </cell>
          <cell r="E36">
            <v>1.2</v>
          </cell>
        </row>
        <row r="37">
          <cell r="D37">
            <v>1500</v>
          </cell>
          <cell r="E37">
            <v>1.2</v>
          </cell>
        </row>
        <row r="38">
          <cell r="D38">
            <v>1600</v>
          </cell>
          <cell r="E38">
            <v>1.4</v>
          </cell>
        </row>
        <row r="39">
          <cell r="D39">
            <v>1700</v>
          </cell>
          <cell r="E39">
            <v>1.4</v>
          </cell>
        </row>
        <row r="40">
          <cell r="D40">
            <v>1800</v>
          </cell>
          <cell r="E40">
            <v>1.4</v>
          </cell>
        </row>
        <row r="41">
          <cell r="D41">
            <v>1900</v>
          </cell>
          <cell r="E41">
            <v>1.4</v>
          </cell>
        </row>
        <row r="42">
          <cell r="D42">
            <v>2000</v>
          </cell>
          <cell r="E42">
            <v>1.4</v>
          </cell>
        </row>
        <row r="43">
          <cell r="D43">
            <v>2200</v>
          </cell>
          <cell r="E43">
            <v>1.6</v>
          </cell>
        </row>
        <row r="44">
          <cell r="D44">
            <v>2400</v>
          </cell>
          <cell r="E44">
            <v>1.6</v>
          </cell>
        </row>
        <row r="45">
          <cell r="D45">
            <v>2600</v>
          </cell>
          <cell r="E45">
            <v>1.6</v>
          </cell>
        </row>
        <row r="46">
          <cell r="D46">
            <v>2800</v>
          </cell>
          <cell r="E46">
            <v>1.8</v>
          </cell>
        </row>
        <row r="47">
          <cell r="D47">
            <v>3000</v>
          </cell>
          <cell r="E47">
            <v>1.8</v>
          </cell>
        </row>
        <row r="48">
          <cell r="D48">
            <v>3200</v>
          </cell>
          <cell r="E48">
            <v>2</v>
          </cell>
        </row>
        <row r="49">
          <cell r="D49">
            <v>3400</v>
          </cell>
          <cell r="E49">
            <v>2</v>
          </cell>
        </row>
        <row r="50">
          <cell r="D50">
            <v>3600</v>
          </cell>
          <cell r="E50">
            <v>2</v>
          </cell>
        </row>
        <row r="51">
          <cell r="D51">
            <v>3800</v>
          </cell>
          <cell r="E51">
            <v>2</v>
          </cell>
        </row>
        <row r="52">
          <cell r="D52">
            <v>4000</v>
          </cell>
          <cell r="E52">
            <v>2</v>
          </cell>
        </row>
        <row r="53">
          <cell r="D53">
            <v>4200</v>
          </cell>
          <cell r="E53">
            <v>2</v>
          </cell>
        </row>
        <row r="54">
          <cell r="D54">
            <v>4400</v>
          </cell>
          <cell r="E54">
            <v>2</v>
          </cell>
        </row>
        <row r="55">
          <cell r="D55">
            <v>4600</v>
          </cell>
          <cell r="E55">
            <v>2</v>
          </cell>
        </row>
        <row r="56">
          <cell r="D56">
            <v>4800</v>
          </cell>
          <cell r="E56">
            <v>2</v>
          </cell>
        </row>
        <row r="57">
          <cell r="D57">
            <v>5000</v>
          </cell>
          <cell r="E57">
            <v>2</v>
          </cell>
        </row>
        <row r="58">
          <cell r="D58">
            <v>5200</v>
          </cell>
          <cell r="E58">
            <v>2</v>
          </cell>
        </row>
        <row r="59">
          <cell r="D59">
            <v>5400</v>
          </cell>
          <cell r="E59">
            <v>2</v>
          </cell>
        </row>
        <row r="60">
          <cell r="D60">
            <v>5600</v>
          </cell>
          <cell r="E60">
            <v>2</v>
          </cell>
        </row>
        <row r="61">
          <cell r="D61">
            <v>5800</v>
          </cell>
          <cell r="E61">
            <v>2</v>
          </cell>
        </row>
        <row r="62">
          <cell r="D62">
            <v>6000</v>
          </cell>
          <cell r="E62">
            <v>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eneralidades"/>
      <sheetName val="Fracionada"/>
      <sheetName val="RESUMOa"/>
      <sheetName val="VARIAÇÃOr"/>
      <sheetName val="RESUMOr"/>
      <sheetName val="VARIAÇÃOce"/>
      <sheetName val="RESUMOce"/>
      <sheetName val="PLANCUSr"/>
      <sheetName val="PLANCUSce"/>
      <sheetName val="DAT"/>
      <sheetName val="PESOSa"/>
      <sheetName val="PESOSr"/>
      <sheetName val="PESOSdat"/>
      <sheetName val="PESOSou"/>
      <sheetName val="VEÍCULO"/>
      <sheetName val="CARROCERIA"/>
      <sheetName val="LAVAGEM"/>
      <sheetName val="PNEU"/>
      <sheetName val="RECAPAGEM"/>
      <sheetName val="RODOAR"/>
      <sheetName val="ÓLEOS"/>
      <sheetName val="media_mês"/>
      <sheetName val="media_ano"/>
      <sheetName val="media_12"/>
      <sheetName val="media_jun94"/>
      <sheetName val="OUTROS"/>
      <sheetName val="DAT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eneralidades"/>
      <sheetName val="Fracionada"/>
      <sheetName val="RESUMOa"/>
      <sheetName val="VARIAÇÃOr"/>
      <sheetName val="RESUMOr"/>
      <sheetName val="VARIAÇÃOce"/>
      <sheetName val="RESUMOce"/>
      <sheetName val="PLANCUSr"/>
      <sheetName val="PLANCUSce"/>
      <sheetName val="DAT"/>
      <sheetName val="PESOSa"/>
      <sheetName val="PESOSr"/>
      <sheetName val="PESOSdat"/>
      <sheetName val="PESOSou"/>
      <sheetName val="VEÍCULO"/>
      <sheetName val="CARROCERIA"/>
      <sheetName val="LAVAGEM"/>
      <sheetName val="PNEU"/>
      <sheetName val="RECAPAGEM"/>
      <sheetName val="RODOAR"/>
      <sheetName val="ÓLEOS"/>
      <sheetName val="media_mês"/>
      <sheetName val="media_ano"/>
      <sheetName val="media_12"/>
      <sheetName val="media_jun94"/>
      <sheetName val="OUTROS"/>
      <sheetName val="DAT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eneralidades"/>
      <sheetName val="Fracionada"/>
      <sheetName val="RESUMOa"/>
      <sheetName val="VARIAÇÃOr"/>
      <sheetName val="RESUMOr"/>
      <sheetName val="VARIAÇÃOce"/>
      <sheetName val="RESUMOce"/>
      <sheetName val="PLANCUSr"/>
      <sheetName val="PLANCUSce"/>
      <sheetName val="DAT"/>
      <sheetName val="PESOSa"/>
      <sheetName val="PESOSr"/>
      <sheetName val="PESOSdat"/>
      <sheetName val="PESOSou"/>
      <sheetName val="VEÍCULO"/>
      <sheetName val="CARROCERIA"/>
      <sheetName val="LAVAGEM"/>
      <sheetName val="PNEU"/>
      <sheetName val="RECAPAGEM"/>
      <sheetName val="RODOAR"/>
      <sheetName val="ÓLEOS"/>
      <sheetName val="media_mês"/>
      <sheetName val="media_ano"/>
      <sheetName val="media_12"/>
      <sheetName val="media_jun94"/>
      <sheetName val="OUTROS"/>
      <sheetName val="DATA"/>
    </sheetNames>
    <sheetDataSet>
      <sheetData sheetId="7">
        <row r="107">
          <cell r="H107">
            <v>4339.932942401266</v>
          </cell>
        </row>
        <row r="108">
          <cell r="H108">
            <v>7355.397781814759</v>
          </cell>
        </row>
        <row r="109">
          <cell r="H109">
            <v>2762.117096750269</v>
          </cell>
        </row>
        <row r="110">
          <cell r="H110">
            <v>221.62513235686103</v>
          </cell>
        </row>
        <row r="111">
          <cell r="H111">
            <v>475.6399999998453</v>
          </cell>
        </row>
        <row r="112">
          <cell r="H112">
            <v>3722.967205448544</v>
          </cell>
        </row>
        <row r="113">
          <cell r="H113">
            <v>-275.9961561924095</v>
          </cell>
        </row>
        <row r="117">
          <cell r="H117">
            <v>0.32264319544471354</v>
          </cell>
        </row>
        <row r="118">
          <cell r="H118">
            <v>1.2486263736263739</v>
          </cell>
        </row>
        <row r="119">
          <cell r="H119">
            <v>0.022545329670329673</v>
          </cell>
        </row>
        <row r="120">
          <cell r="H120">
            <v>0.04121797528160183</v>
          </cell>
        </row>
        <row r="121">
          <cell r="H121">
            <v>0.10300971145743235</v>
          </cell>
        </row>
        <row r="122">
          <cell r="H122">
            <v>0.17350346484149723</v>
          </cell>
        </row>
        <row r="123">
          <cell r="H123">
            <v>-0.06132007009434065</v>
          </cell>
        </row>
      </sheetData>
      <sheetData sheetId="9">
        <row r="9">
          <cell r="I9">
            <v>5963443.942396323</v>
          </cell>
        </row>
        <row r="16">
          <cell r="I16">
            <v>1710521.6284486067</v>
          </cell>
        </row>
        <row r="21">
          <cell r="I21">
            <v>492758.755755021</v>
          </cell>
        </row>
        <row r="28">
          <cell r="I28">
            <v>499204.86829858605</v>
          </cell>
        </row>
        <row r="35">
          <cell r="I35">
            <v>16431.921663042594</v>
          </cell>
        </row>
        <row r="39">
          <cell r="I39">
            <v>222942.4143232954</v>
          </cell>
        </row>
        <row r="48">
          <cell r="I48">
            <v>41782.07106239944</v>
          </cell>
        </row>
        <row r="53">
          <cell r="I53">
            <v>845524.79203545</v>
          </cell>
        </row>
        <row r="67">
          <cell r="I67">
            <v>-332055.7706930059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showGridLines="0" tabSelected="1" zoomScalePageLayoutView="0" workbookViewId="0" topLeftCell="A1">
      <selection activeCell="B11" sqref="B11"/>
    </sheetView>
  </sheetViews>
  <sheetFormatPr defaultColWidth="30.57421875" defaultRowHeight="12.75"/>
  <cols>
    <col min="1" max="1" width="29.421875" style="14" customWidth="1"/>
    <col min="2" max="2" width="19.8515625" style="14" customWidth="1"/>
    <col min="3" max="12" width="10.28125" style="14" customWidth="1"/>
    <col min="13" max="16384" width="30.57421875" style="14" customWidth="1"/>
  </cols>
  <sheetData>
    <row r="1" spans="1:12" s="1" customFormat="1" ht="18.75" customHeight="1">
      <c r="A1" s="94" t="s">
        <v>35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s="2" customFormat="1" ht="12.7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s="2" customFormat="1" ht="12.75" customHeight="1">
      <c r="A3" s="93" t="s">
        <v>3</v>
      </c>
      <c r="B3" s="3"/>
      <c r="C3" s="4">
        <f>'[1]PLANCUSr'!H93</f>
        <v>7.14</v>
      </c>
      <c r="D3" s="3"/>
      <c r="E3" s="3"/>
      <c r="F3" s="3"/>
      <c r="G3" s="5" t="s">
        <v>18</v>
      </c>
      <c r="H3" s="6">
        <f>'[1]PLANCUSr'!H92</f>
        <v>11.12</v>
      </c>
      <c r="I3" s="5"/>
      <c r="J3" s="6"/>
      <c r="K3" s="6" t="s">
        <v>31</v>
      </c>
      <c r="L3" s="7">
        <f>'[1]PLANCUSr'!H94</f>
        <v>15307</v>
      </c>
    </row>
    <row r="4" spans="1:12" s="2" customFormat="1" ht="12.75" customHeight="1">
      <c r="A4" s="93" t="s">
        <v>17</v>
      </c>
      <c r="B4" s="3"/>
      <c r="C4" s="4">
        <f>'[1]PLANCUSr'!H95</f>
        <v>54.28</v>
      </c>
      <c r="D4" s="3"/>
      <c r="E4" s="3"/>
      <c r="F4" s="3"/>
      <c r="G4" s="93" t="s">
        <v>19</v>
      </c>
      <c r="H4" s="6">
        <f>'[1]PLANCUSr'!H91</f>
        <v>252.33</v>
      </c>
      <c r="I4" s="93"/>
      <c r="J4" s="6"/>
      <c r="K4" s="93"/>
      <c r="L4" s="6"/>
    </row>
    <row r="5" spans="1:12" ht="15">
      <c r="A5" s="8" t="s">
        <v>30</v>
      </c>
      <c r="B5" s="9"/>
      <c r="C5" s="10">
        <v>50</v>
      </c>
      <c r="D5" s="11"/>
      <c r="E5" s="10">
        <v>400</v>
      </c>
      <c r="F5" s="11"/>
      <c r="G5" s="10">
        <v>800</v>
      </c>
      <c r="H5" s="12"/>
      <c r="I5" s="10">
        <v>2400</v>
      </c>
      <c r="J5" s="12"/>
      <c r="K5" s="10">
        <v>6000</v>
      </c>
      <c r="L5" s="13"/>
    </row>
    <row r="6" spans="1:12" s="17" customFormat="1" ht="15">
      <c r="A6" s="15"/>
      <c r="B6" s="15" t="s">
        <v>32</v>
      </c>
      <c r="C6" s="15" t="s">
        <v>2</v>
      </c>
      <c r="D6" s="16" t="s">
        <v>0</v>
      </c>
      <c r="E6" s="15" t="s">
        <v>2</v>
      </c>
      <c r="F6" s="16" t="s">
        <v>0</v>
      </c>
      <c r="G6" s="15" t="s">
        <v>2</v>
      </c>
      <c r="H6" s="16" t="s">
        <v>0</v>
      </c>
      <c r="I6" s="15" t="s">
        <v>2</v>
      </c>
      <c r="J6" s="16" t="s">
        <v>0</v>
      </c>
      <c r="K6" s="15" t="s">
        <v>2</v>
      </c>
      <c r="L6" s="15" t="s">
        <v>0</v>
      </c>
    </row>
    <row r="7" spans="1:12" ht="15.75" thickBot="1">
      <c r="A7" s="18"/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 ht="18.75" customHeight="1" thickBot="1">
      <c r="A8" s="20" t="s">
        <v>13</v>
      </c>
      <c r="B8" s="21"/>
      <c r="C8" s="22">
        <f>C10+C19+C28</f>
        <v>631.723539089852</v>
      </c>
      <c r="D8" s="23">
        <f aca="true" t="shared" si="0" ref="D8:L8">D10+D19+D28</f>
        <v>99.99999999999999</v>
      </c>
      <c r="E8" s="22">
        <f t="shared" si="0"/>
        <v>788.9962272796351</v>
      </c>
      <c r="F8" s="23">
        <f t="shared" si="0"/>
        <v>100</v>
      </c>
      <c r="G8" s="22">
        <f t="shared" si="0"/>
        <v>1092.3472690772599</v>
      </c>
      <c r="H8" s="23">
        <f t="shared" si="0"/>
        <v>100.00000000000001</v>
      </c>
      <c r="I8" s="22">
        <f t="shared" si="0"/>
        <v>2182.1406095441725</v>
      </c>
      <c r="J8" s="23">
        <f t="shared" si="0"/>
        <v>100</v>
      </c>
      <c r="K8" s="22">
        <f t="shared" si="0"/>
        <v>4047.0241986576875</v>
      </c>
      <c r="L8" s="24">
        <f t="shared" si="0"/>
        <v>100</v>
      </c>
    </row>
    <row r="9" spans="1:12" ht="15">
      <c r="A9" s="18"/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1:12" s="33" customFormat="1" ht="18.75" customHeight="1">
      <c r="A10" s="27" t="s">
        <v>9</v>
      </c>
      <c r="B10" s="28" t="s">
        <v>32</v>
      </c>
      <c r="C10" s="29">
        <f>SUM(C11:C17)</f>
        <v>124.32346762808434</v>
      </c>
      <c r="D10" s="30">
        <f aca="true" t="shared" si="1" ref="D10:L10">SUM(D11:D17)</f>
        <v>19.680043553102653</v>
      </c>
      <c r="E10" s="31">
        <f t="shared" si="1"/>
        <v>190.898803845926</v>
      </c>
      <c r="F10" s="30">
        <f t="shared" si="1"/>
        <v>24.195147865804415</v>
      </c>
      <c r="G10" s="31">
        <f t="shared" si="1"/>
        <v>266.9849023806022</v>
      </c>
      <c r="H10" s="30">
        <f t="shared" si="1"/>
        <v>24.441394228607603</v>
      </c>
      <c r="I10" s="31">
        <f t="shared" si="1"/>
        <v>571.329296519307</v>
      </c>
      <c r="J10" s="30">
        <f t="shared" si="1"/>
        <v>26.182056922475404</v>
      </c>
      <c r="K10" s="32">
        <f t="shared" si="1"/>
        <v>1256.1041833313927</v>
      </c>
      <c r="L10" s="32">
        <f t="shared" si="1"/>
        <v>31.037723563600537</v>
      </c>
    </row>
    <row r="11" spans="1:12" ht="18.75" customHeight="1">
      <c r="A11" s="34" t="s">
        <v>10</v>
      </c>
      <c r="B11" s="35">
        <f>'[5]PLANCUSr'!$H107</f>
        <v>4339.932942401266</v>
      </c>
      <c r="C11" s="36">
        <f aca="true" t="shared" si="2" ref="C11:C17">$B11/$H$4*$H$3/$C$3+$B11/$H$4/$C$4/$C$3*C$5</f>
        <v>29.00573478174723</v>
      </c>
      <c r="D11" s="37">
        <f aca="true" t="shared" si="3" ref="D11:D17">C11/C$8*100</f>
        <v>4.591523504654725</v>
      </c>
      <c r="E11" s="38">
        <f aca="true" t="shared" si="4" ref="E11:E17">$B11/$H$4*$H$3/$C$3+$B11/$H$4/$C$4/$C$3*E$5</f>
        <v>44.538333591789936</v>
      </c>
      <c r="F11" s="37">
        <f aca="true" t="shared" si="5" ref="F11:F17">E11/E$8*100</f>
        <v>5.644936192578866</v>
      </c>
      <c r="G11" s="38">
        <f aca="true" t="shared" si="6" ref="G11:G17">$B11/$H$4*$H$3/$C$3+$B11/$H$4/$C$4/$C$3*G$5</f>
        <v>62.2898750889816</v>
      </c>
      <c r="H11" s="37">
        <f aca="true" t="shared" si="7" ref="H11:H17">G11/G$8*100</f>
        <v>5.702387587932528</v>
      </c>
      <c r="I11" s="38">
        <f aca="true" t="shared" si="8" ref="I11:I17">$B11/$H$4*$H$3/$C$3+$B11/$H$4/$C$4/$C$3*I$5</f>
        <v>133.29604107774827</v>
      </c>
      <c r="J11" s="37">
        <f aca="true" t="shared" si="9" ref="J11:J17">I11/I$8*100</f>
        <v>6.108499172543811</v>
      </c>
      <c r="K11" s="38">
        <f aca="true" t="shared" si="10" ref="K11:K17">$B11/$H$4*$H$3/$C$3+$B11/$H$4/$C$4/$C$3*K$5</f>
        <v>293.0599145524733</v>
      </c>
      <c r="L11" s="39">
        <f aca="true" t="shared" si="11" ref="L11:L17">K11/K$8*100</f>
        <v>7.241367982175029</v>
      </c>
    </row>
    <row r="12" spans="1:12" ht="18.75" customHeight="1">
      <c r="A12" s="40" t="s">
        <v>11</v>
      </c>
      <c r="B12" s="41">
        <f>'[5]PLANCUSr'!$H108</f>
        <v>7355.397781814759</v>
      </c>
      <c r="C12" s="42">
        <f t="shared" si="2"/>
        <v>49.15945018162558</v>
      </c>
      <c r="D12" s="43">
        <f t="shared" si="3"/>
        <v>7.7817980714240065</v>
      </c>
      <c r="E12" s="44">
        <f t="shared" si="4"/>
        <v>75.48438292816556</v>
      </c>
      <c r="F12" s="43">
        <f t="shared" si="5"/>
        <v>9.567141174860456</v>
      </c>
      <c r="G12" s="44">
        <f t="shared" si="6"/>
        <v>105.57002035278268</v>
      </c>
      <c r="H12" s="43">
        <f t="shared" si="7"/>
        <v>9.6645108512022</v>
      </c>
      <c r="I12" s="44">
        <f t="shared" si="8"/>
        <v>225.91257005125118</v>
      </c>
      <c r="J12" s="43">
        <f t="shared" si="9"/>
        <v>10.352796197603512</v>
      </c>
      <c r="K12" s="44">
        <f t="shared" si="10"/>
        <v>496.68330687280525</v>
      </c>
      <c r="L12" s="45">
        <f t="shared" si="11"/>
        <v>12.272802990343983</v>
      </c>
    </row>
    <row r="13" spans="1:12" ht="18.75" customHeight="1">
      <c r="A13" s="40" t="s">
        <v>12</v>
      </c>
      <c r="B13" s="41">
        <f>'[5]PLANCUSr'!$H109</f>
        <v>2762.117096750269</v>
      </c>
      <c r="C13" s="42">
        <f t="shared" si="2"/>
        <v>18.46047784787648</v>
      </c>
      <c r="D13" s="43">
        <f t="shared" si="3"/>
        <v>2.9222399840400417</v>
      </c>
      <c r="E13" s="44">
        <f t="shared" si="4"/>
        <v>28.346081450415994</v>
      </c>
      <c r="F13" s="43">
        <f t="shared" si="5"/>
        <v>3.5926764248480505</v>
      </c>
      <c r="G13" s="44">
        <f t="shared" si="6"/>
        <v>39.643914139032574</v>
      </c>
      <c r="H13" s="43">
        <f t="shared" si="7"/>
        <v>3.6292409256006137</v>
      </c>
      <c r="I13" s="44">
        <f t="shared" si="8"/>
        <v>84.83524489349892</v>
      </c>
      <c r="J13" s="43">
        <f t="shared" si="9"/>
        <v>3.887707534631334</v>
      </c>
      <c r="K13" s="44">
        <f t="shared" si="10"/>
        <v>186.5157390910482</v>
      </c>
      <c r="L13" s="45">
        <f t="shared" si="11"/>
        <v>4.6087132158219255</v>
      </c>
    </row>
    <row r="14" spans="1:12" ht="18.75" customHeight="1">
      <c r="A14" s="40" t="s">
        <v>14</v>
      </c>
      <c r="B14" s="41">
        <f>'[5]PLANCUSr'!$H110</f>
        <v>221.62513235686103</v>
      </c>
      <c r="C14" s="42">
        <f t="shared" si="2"/>
        <v>1.481220999363168</v>
      </c>
      <c r="D14" s="43">
        <f t="shared" si="3"/>
        <v>0.23447297871743378</v>
      </c>
      <c r="E14" s="44">
        <f t="shared" si="4"/>
        <v>2.2744162659280622</v>
      </c>
      <c r="F14" s="43">
        <f t="shared" si="5"/>
        <v>0.2882670648210801</v>
      </c>
      <c r="G14" s="44">
        <f t="shared" si="6"/>
        <v>3.180925142002227</v>
      </c>
      <c r="H14" s="43">
        <f t="shared" si="7"/>
        <v>0.2912009057970415</v>
      </c>
      <c r="I14" s="44">
        <f t="shared" si="8"/>
        <v>6.806960646298886</v>
      </c>
      <c r="J14" s="43">
        <f t="shared" si="9"/>
        <v>0.3119395980500446</v>
      </c>
      <c r="K14" s="44">
        <f t="shared" si="10"/>
        <v>14.965540530966368</v>
      </c>
      <c r="L14" s="45">
        <f t="shared" si="11"/>
        <v>0.3697912292180047</v>
      </c>
    </row>
    <row r="15" spans="1:12" ht="18.75" customHeight="1">
      <c r="A15" s="40" t="s">
        <v>4</v>
      </c>
      <c r="B15" s="41">
        <f>'[5]PLANCUSr'!$H111</f>
        <v>475.6399999998453</v>
      </c>
      <c r="C15" s="42">
        <f t="shared" si="2"/>
        <v>3.178917249341724</v>
      </c>
      <c r="D15" s="43">
        <f t="shared" si="3"/>
        <v>0.5032133603762352</v>
      </c>
      <c r="E15" s="44">
        <f t="shared" si="4"/>
        <v>4.881230486909539</v>
      </c>
      <c r="F15" s="43">
        <f t="shared" si="5"/>
        <v>0.618663349473728</v>
      </c>
      <c r="G15" s="44">
        <f t="shared" si="6"/>
        <v>6.8267313298441845</v>
      </c>
      <c r="H15" s="43">
        <f t="shared" si="7"/>
        <v>0.6249598019877818</v>
      </c>
      <c r="I15" s="44">
        <f t="shared" si="8"/>
        <v>14.608734701582767</v>
      </c>
      <c r="J15" s="43">
        <f t="shared" si="9"/>
        <v>0.6694680735827737</v>
      </c>
      <c r="K15" s="44">
        <f t="shared" si="10"/>
        <v>32.118242287994576</v>
      </c>
      <c r="L15" s="45">
        <f t="shared" si="11"/>
        <v>0.793626148779825</v>
      </c>
    </row>
    <row r="16" spans="1:12" ht="18.75" customHeight="1">
      <c r="A16" s="40" t="s">
        <v>5</v>
      </c>
      <c r="B16" s="41">
        <f>'[5]PLANCUSr'!$H112</f>
        <v>3722.967205448544</v>
      </c>
      <c r="C16" s="42">
        <f t="shared" si="2"/>
        <v>24.88227371149983</v>
      </c>
      <c r="D16" s="43">
        <f t="shared" si="3"/>
        <v>3.9387916029452796</v>
      </c>
      <c r="E16" s="44">
        <f t="shared" si="4"/>
        <v>38.206755161478746</v>
      </c>
      <c r="F16" s="43">
        <f t="shared" si="5"/>
        <v>4.8424509320166305</v>
      </c>
      <c r="G16" s="44">
        <f t="shared" si="6"/>
        <v>53.434733961454654</v>
      </c>
      <c r="H16" s="43">
        <f t="shared" si="7"/>
        <v>4.891735025491725</v>
      </c>
      <c r="I16" s="44">
        <f t="shared" si="8"/>
        <v>114.34664916135827</v>
      </c>
      <c r="J16" s="43">
        <f t="shared" si="9"/>
        <v>5.240113705836955</v>
      </c>
      <c r="K16" s="44">
        <f t="shared" si="10"/>
        <v>251.39845836114142</v>
      </c>
      <c r="L16" s="45">
        <f t="shared" si="11"/>
        <v>6.211933658427962</v>
      </c>
    </row>
    <row r="17" spans="1:12" ht="18.75" customHeight="1" thickBot="1">
      <c r="A17" s="46" t="s">
        <v>15</v>
      </c>
      <c r="B17" s="47">
        <f>'[5]PLANCUSr'!$H113</f>
        <v>-275.9961561924095</v>
      </c>
      <c r="C17" s="47">
        <f t="shared" si="2"/>
        <v>-1.8446071433696671</v>
      </c>
      <c r="D17" s="48">
        <f t="shared" si="3"/>
        <v>-0.29199594905506643</v>
      </c>
      <c r="E17" s="49">
        <f t="shared" si="4"/>
        <v>-2.832396038761824</v>
      </c>
      <c r="F17" s="48">
        <f t="shared" si="5"/>
        <v>-0.3589872727943944</v>
      </c>
      <c r="G17" s="49">
        <f t="shared" si="6"/>
        <v>-3.961297633495718</v>
      </c>
      <c r="H17" s="48">
        <f t="shared" si="7"/>
        <v>-0.36264086940428303</v>
      </c>
      <c r="I17" s="49">
        <f t="shared" si="8"/>
        <v>-8.476904012431294</v>
      </c>
      <c r="J17" s="48">
        <f t="shared" si="9"/>
        <v>-0.38846735977302743</v>
      </c>
      <c r="K17" s="49">
        <f t="shared" si="10"/>
        <v>-18.637018365036344</v>
      </c>
      <c r="L17" s="50">
        <f t="shared" si="11"/>
        <v>-0.4605116611661934</v>
      </c>
    </row>
    <row r="18" spans="1:12" ht="18.75" customHeight="1" thickBot="1">
      <c r="A18" s="51"/>
      <c r="B18" s="52"/>
      <c r="C18" s="53"/>
      <c r="D18" s="52"/>
      <c r="E18" s="53"/>
      <c r="F18" s="52"/>
      <c r="G18" s="53"/>
      <c r="H18" s="52"/>
      <c r="I18" s="53"/>
      <c r="J18" s="52"/>
      <c r="K18" s="53"/>
      <c r="L18" s="52"/>
    </row>
    <row r="19" spans="1:12" s="33" customFormat="1" ht="18.75" customHeight="1">
      <c r="A19" s="54" t="s">
        <v>20</v>
      </c>
      <c r="B19" s="55" t="s">
        <v>32</v>
      </c>
      <c r="C19" s="56">
        <f>SUM(C20:C26)</f>
        <v>12.956764567420223</v>
      </c>
      <c r="D19" s="57">
        <f aca="true" t="shared" si="12" ref="D19:L19">SUM(D20:D26)</f>
        <v>2.0510181694491747</v>
      </c>
      <c r="E19" s="58">
        <f t="shared" si="12"/>
        <v>103.65411653936178</v>
      </c>
      <c r="F19" s="57">
        <f t="shared" si="12"/>
        <v>13.137466689384414</v>
      </c>
      <c r="G19" s="58">
        <f t="shared" si="12"/>
        <v>207.30823307872356</v>
      </c>
      <c r="H19" s="57">
        <f t="shared" si="12"/>
        <v>18.97823512241152</v>
      </c>
      <c r="I19" s="58">
        <f t="shared" si="12"/>
        <v>621.9246992361707</v>
      </c>
      <c r="J19" s="57">
        <f t="shared" si="12"/>
        <v>28.500670237106522</v>
      </c>
      <c r="K19" s="58">
        <f t="shared" si="12"/>
        <v>1554.8117480904268</v>
      </c>
      <c r="L19" s="59">
        <f t="shared" si="12"/>
        <v>38.4186422360935</v>
      </c>
    </row>
    <row r="20" spans="1:12" ht="18.75" customHeight="1">
      <c r="A20" s="40" t="s">
        <v>1</v>
      </c>
      <c r="B20" s="60">
        <f>'[5]PLANCUSr'!$H117</f>
        <v>0.32264319544471354</v>
      </c>
      <c r="C20" s="42">
        <f aca="true" t="shared" si="13" ref="C20:C26">$B20/$C$3*C$5</f>
        <v>2.259406130565221</v>
      </c>
      <c r="D20" s="43">
        <f aca="true" t="shared" si="14" ref="D20:D26">C20/C$8*100</f>
        <v>0.3576574230272364</v>
      </c>
      <c r="E20" s="44">
        <f aca="true" t="shared" si="15" ref="E20:E26">$B20/$C$3*E$5</f>
        <v>18.07524904452177</v>
      </c>
      <c r="F20" s="43">
        <f aca="true" t="shared" si="16" ref="F20:F26">E20/E$8*100</f>
        <v>2.2909170436521693</v>
      </c>
      <c r="G20" s="44">
        <f aca="true" t="shared" si="17" ref="G20:G26">$B20/$C$3*G$5</f>
        <v>36.15049808904354</v>
      </c>
      <c r="H20" s="43">
        <f aca="true" t="shared" si="18" ref="H20:H26">G20/G$8*100</f>
        <v>3.3094327337478497</v>
      </c>
      <c r="I20" s="44">
        <f aca="true" t="shared" si="19" ref="I20:I26">$B20/$C$3*I$5</f>
        <v>108.45149426713061</v>
      </c>
      <c r="J20" s="43">
        <f aca="true" t="shared" si="20" ref="J20:J26">I20/I$8*100</f>
        <v>4.969959029807206</v>
      </c>
      <c r="K20" s="44">
        <f aca="true" t="shared" si="21" ref="K20:K26">$B20/$C$3*K$5</f>
        <v>271.1287356678265</v>
      </c>
      <c r="L20" s="45">
        <f aca="true" t="shared" si="22" ref="L20:L26">K20/K$8*100</f>
        <v>6.699459216422629</v>
      </c>
    </row>
    <row r="21" spans="1:12" ht="18.75" customHeight="1">
      <c r="A21" s="40" t="s">
        <v>6</v>
      </c>
      <c r="B21" s="60">
        <f>'[5]PLANCUSr'!$H118</f>
        <v>1.2486263736263739</v>
      </c>
      <c r="C21" s="42">
        <f t="shared" si="13"/>
        <v>8.743882168251918</v>
      </c>
      <c r="D21" s="43">
        <f t="shared" si="14"/>
        <v>1.3841311312935338</v>
      </c>
      <c r="E21" s="44">
        <f t="shared" si="15"/>
        <v>69.95105734601535</v>
      </c>
      <c r="F21" s="43">
        <f t="shared" si="16"/>
        <v>8.8658291291453</v>
      </c>
      <c r="G21" s="44">
        <f t="shared" si="17"/>
        <v>139.9021146920307</v>
      </c>
      <c r="H21" s="43">
        <f t="shared" si="18"/>
        <v>12.807476033716862</v>
      </c>
      <c r="I21" s="44">
        <f t="shared" si="19"/>
        <v>419.7063440760921</v>
      </c>
      <c r="J21" s="43">
        <f t="shared" si="20"/>
        <v>19.233698426233154</v>
      </c>
      <c r="K21" s="44">
        <f t="shared" si="21"/>
        <v>1049.2658601902301</v>
      </c>
      <c r="L21" s="45">
        <f t="shared" si="22"/>
        <v>25.92684917817515</v>
      </c>
    </row>
    <row r="22" spans="1:12" ht="18.75" customHeight="1">
      <c r="A22" s="40" t="s">
        <v>33</v>
      </c>
      <c r="B22" s="60">
        <f>'[5]PLANCUSr'!$H119</f>
        <v>0.022545329670329673</v>
      </c>
      <c r="C22" s="42">
        <f t="shared" si="13"/>
        <v>0.15788045987625823</v>
      </c>
      <c r="D22" s="43">
        <f>C22/C$8*100</f>
        <v>0.024992017885501396</v>
      </c>
      <c r="E22" s="44">
        <f t="shared" si="15"/>
        <v>1.2630436790100659</v>
      </c>
      <c r="F22" s="43">
        <f>E22/E$8*100</f>
        <v>0.16008234708103608</v>
      </c>
      <c r="G22" s="44">
        <f t="shared" si="17"/>
        <v>2.5260873580201317</v>
      </c>
      <c r="H22" s="43">
        <f>G22/G$8*100</f>
        <v>0.23125313986952128</v>
      </c>
      <c r="I22" s="44">
        <f t="shared" si="19"/>
        <v>7.578262074060395</v>
      </c>
      <c r="J22" s="43">
        <f>I22/I$8*100</f>
        <v>0.3472856900657478</v>
      </c>
      <c r="K22" s="44">
        <f t="shared" si="21"/>
        <v>18.945655185150986</v>
      </c>
      <c r="L22" s="45">
        <f>K22/K$8*100</f>
        <v>0.4681379269102186</v>
      </c>
    </row>
    <row r="23" spans="1:12" ht="18.75" customHeight="1">
      <c r="A23" s="40" t="s">
        <v>7</v>
      </c>
      <c r="B23" s="60">
        <f>'[5]PLANCUSr'!$H120</f>
        <v>0.04121797528160183</v>
      </c>
      <c r="C23" s="42">
        <f t="shared" si="13"/>
        <v>0.28864128348460666</v>
      </c>
      <c r="D23" s="43">
        <f t="shared" si="14"/>
        <v>0.04569107617874475</v>
      </c>
      <c r="E23" s="44">
        <f t="shared" si="15"/>
        <v>2.3091302678768533</v>
      </c>
      <c r="F23" s="43">
        <f t="shared" si="16"/>
        <v>0.292666832620792</v>
      </c>
      <c r="G23" s="44">
        <f t="shared" si="17"/>
        <v>4.6182605357537065</v>
      </c>
      <c r="H23" s="43">
        <f t="shared" si="18"/>
        <v>0.42278318136455784</v>
      </c>
      <c r="I23" s="44">
        <f t="shared" si="19"/>
        <v>13.854781607261119</v>
      </c>
      <c r="J23" s="43">
        <f t="shared" si="20"/>
        <v>0.6349169960296576</v>
      </c>
      <c r="K23" s="44">
        <f t="shared" si="21"/>
        <v>34.6369540181528</v>
      </c>
      <c r="L23" s="45">
        <f t="shared" si="22"/>
        <v>0.8558622908566038</v>
      </c>
    </row>
    <row r="24" spans="1:12" ht="18.75" customHeight="1">
      <c r="A24" s="40" t="s">
        <v>16</v>
      </c>
      <c r="B24" s="60">
        <f>'[5]PLANCUSr'!$H121</f>
        <v>0.10300971145743235</v>
      </c>
      <c r="C24" s="42">
        <f t="shared" si="13"/>
        <v>0.7213565228111509</v>
      </c>
      <c r="D24" s="43">
        <f t="shared" si="14"/>
        <v>0.11418864078587866</v>
      </c>
      <c r="E24" s="44">
        <f t="shared" si="15"/>
        <v>5.770852182489207</v>
      </c>
      <c r="F24" s="43">
        <f t="shared" si="16"/>
        <v>0.7314169552351875</v>
      </c>
      <c r="G24" s="44">
        <f t="shared" si="17"/>
        <v>11.541704364978415</v>
      </c>
      <c r="H24" s="43">
        <f t="shared" si="18"/>
        <v>1.0565966237758855</v>
      </c>
      <c r="I24" s="44">
        <f t="shared" si="19"/>
        <v>34.625113094935244</v>
      </c>
      <c r="J24" s="43">
        <f t="shared" si="20"/>
        <v>1.586749861282683</v>
      </c>
      <c r="K24" s="44">
        <f t="shared" si="21"/>
        <v>86.56278273733811</v>
      </c>
      <c r="L24" s="45">
        <f t="shared" si="22"/>
        <v>2.138924268504477</v>
      </c>
    </row>
    <row r="25" spans="1:12" ht="18.75" customHeight="1">
      <c r="A25" s="40" t="s">
        <v>8</v>
      </c>
      <c r="B25" s="60">
        <f>'[5]PLANCUSr'!$H122</f>
        <v>0.17350346484149723</v>
      </c>
      <c r="C25" s="42">
        <f t="shared" si="13"/>
        <v>1.2150102579936781</v>
      </c>
      <c r="D25" s="43">
        <f t="shared" si="14"/>
        <v>0.19233259215640267</v>
      </c>
      <c r="E25" s="44">
        <f t="shared" si="15"/>
        <v>9.720082063949425</v>
      </c>
      <c r="F25" s="43">
        <f t="shared" si="16"/>
        <v>1.2319554552831145</v>
      </c>
      <c r="G25" s="44">
        <f t="shared" si="17"/>
        <v>19.44016412789885</v>
      </c>
      <c r="H25" s="43">
        <f t="shared" si="18"/>
        <v>1.7796688542390526</v>
      </c>
      <c r="I25" s="44">
        <f t="shared" si="19"/>
        <v>58.32049238369655</v>
      </c>
      <c r="J25" s="43">
        <f t="shared" si="20"/>
        <v>2.672627608350093</v>
      </c>
      <c r="K25" s="44">
        <f t="shared" si="21"/>
        <v>145.8012309592414</v>
      </c>
      <c r="L25" s="45">
        <f t="shared" si="22"/>
        <v>3.6026775181527353</v>
      </c>
    </row>
    <row r="26" spans="1:12" ht="18.75" customHeight="1" thickBot="1">
      <c r="A26" s="46" t="s">
        <v>15</v>
      </c>
      <c r="B26" s="61">
        <f>'[5]PLANCUSr'!$H123</f>
        <v>-0.06132007009434065</v>
      </c>
      <c r="C26" s="47">
        <f t="shared" si="13"/>
        <v>-0.42941225556260965</v>
      </c>
      <c r="D26" s="48">
        <f t="shared" si="14"/>
        <v>-0.06797471187812315</v>
      </c>
      <c r="E26" s="49">
        <f t="shared" si="15"/>
        <v>-3.435298044500877</v>
      </c>
      <c r="F26" s="48">
        <f t="shared" si="16"/>
        <v>-0.4354010736331877</v>
      </c>
      <c r="G26" s="49">
        <f t="shared" si="17"/>
        <v>-6.870596089001754</v>
      </c>
      <c r="H26" s="48">
        <f t="shared" si="18"/>
        <v>-0.6289754443022102</v>
      </c>
      <c r="I26" s="49">
        <f t="shared" si="19"/>
        <v>-20.611788267005263</v>
      </c>
      <c r="J26" s="48">
        <f t="shared" si="20"/>
        <v>-0.9445673746620232</v>
      </c>
      <c r="K26" s="49">
        <f t="shared" si="21"/>
        <v>-51.52947066751316</v>
      </c>
      <c r="L26" s="50">
        <f t="shared" si="22"/>
        <v>-1.2732681629283165</v>
      </c>
    </row>
    <row r="27" spans="1:12" s="33" customFormat="1" ht="18.75" customHeight="1" thickBot="1">
      <c r="A27" s="62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</row>
    <row r="28" spans="1:12" ht="18.75" customHeight="1" thickBot="1">
      <c r="A28" s="64" t="s">
        <v>29</v>
      </c>
      <c r="B28" s="65" t="s">
        <v>32</v>
      </c>
      <c r="C28" s="66">
        <f>SUM(C29:C37)</f>
        <v>494.4433068943474</v>
      </c>
      <c r="D28" s="67">
        <f aca="true" t="shared" si="23" ref="D28:L28">SUM(D29:D37)</f>
        <v>78.26893827744816</v>
      </c>
      <c r="E28" s="68">
        <f t="shared" si="23"/>
        <v>494.4433068943474</v>
      </c>
      <c r="F28" s="67">
        <f t="shared" si="23"/>
        <v>62.667385444811174</v>
      </c>
      <c r="G28" s="68">
        <f t="shared" si="23"/>
        <v>618.0541336179341</v>
      </c>
      <c r="H28" s="67">
        <f t="shared" si="23"/>
        <v>56.58037064898089</v>
      </c>
      <c r="I28" s="68">
        <f t="shared" si="23"/>
        <v>988.8866137886948</v>
      </c>
      <c r="J28" s="67">
        <f t="shared" si="23"/>
        <v>45.31727284041808</v>
      </c>
      <c r="K28" s="68">
        <f t="shared" si="23"/>
        <v>1236.1082672358682</v>
      </c>
      <c r="L28" s="69">
        <f t="shared" si="23"/>
        <v>30.543634200305977</v>
      </c>
    </row>
    <row r="29" spans="1:12" ht="18.75" customHeight="1">
      <c r="A29" s="70" t="s">
        <v>21</v>
      </c>
      <c r="B29" s="71">
        <f>'[5]DAT'!I9</f>
        <v>5963443.942396323</v>
      </c>
      <c r="C29" s="72">
        <f>VLOOKUP(C$5,'[2]RESUMOr'!$D$13:$E$62,2,FALSE)*$B29/$L$3</f>
        <v>311.6714675584411</v>
      </c>
      <c r="D29" s="73">
        <f aca="true" t="shared" si="24" ref="D29:F37">C29/C$8*100</f>
        <v>49.33668737553741</v>
      </c>
      <c r="E29" s="74">
        <f>VLOOKUP(E$5,'[2]RESUMOr'!$D$13:$E$62,2,FALSE)*$B29/$L$3</f>
        <v>311.6714675584411</v>
      </c>
      <c r="F29" s="73">
        <f t="shared" si="24"/>
        <v>39.50227602900551</v>
      </c>
      <c r="G29" s="74">
        <f>VLOOKUP(G$5,'[2]RESUMOr'!$D$13:$E$62,2,FALSE)*$B29/$L$3</f>
        <v>389.58933444805143</v>
      </c>
      <c r="H29" s="73">
        <f aca="true" t="shared" si="25" ref="H29:H37">G29/G$8*100</f>
        <v>35.66533697449071</v>
      </c>
      <c r="I29" s="74">
        <f>VLOOKUP(I$5,'[2]RESUMOr'!$D$13:$E$62,2,FALSE)*$B29/$L$3</f>
        <v>623.3429351168822</v>
      </c>
      <c r="J29" s="73">
        <f aca="true" t="shared" si="26" ref="J29:J37">I29/I$8*100</f>
        <v>28.565663110366312</v>
      </c>
      <c r="K29" s="74">
        <f>VLOOKUP(K$5,'[2]RESUMOr'!$D$13:$E$62,2,FALSE)*$B29/$L$3</f>
        <v>779.1786688961029</v>
      </c>
      <c r="L29" s="75">
        <f aca="true" t="shared" si="27" ref="L29:L37">K29/K$8*100</f>
        <v>19.253126016754234</v>
      </c>
    </row>
    <row r="30" spans="1:12" ht="18.75" customHeight="1">
      <c r="A30" s="40" t="s">
        <v>22</v>
      </c>
      <c r="B30" s="76">
        <f>'[5]DAT'!I16</f>
        <v>1710521.6284486067</v>
      </c>
      <c r="C30" s="41">
        <f>VLOOKUP(C$5,'[2]RESUMOr'!$D$13:$E$62,2,FALSE)*$B30/$L$3</f>
        <v>89.3981382869854</v>
      </c>
      <c r="D30" s="43">
        <f t="shared" si="24"/>
        <v>14.151465436254707</v>
      </c>
      <c r="E30" s="77">
        <f>VLOOKUP(E$5,'[2]RESUMOr'!$D$13:$E$62,2,FALSE)*$B30/$L$3</f>
        <v>89.3981382869854</v>
      </c>
      <c r="F30" s="43">
        <f t="shared" si="24"/>
        <v>11.330616699552483</v>
      </c>
      <c r="G30" s="77">
        <f>VLOOKUP(G$5,'[2]RESUMOr'!$D$13:$E$62,2,FALSE)*$B30/$L$3</f>
        <v>111.74767285873173</v>
      </c>
      <c r="H30" s="43">
        <f t="shared" si="25"/>
        <v>10.230050096900825</v>
      </c>
      <c r="I30" s="77">
        <f>VLOOKUP(I$5,'[2]RESUMOr'!$D$13:$E$62,2,FALSE)*$B30/$L$3</f>
        <v>178.7962765739708</v>
      </c>
      <c r="J30" s="43">
        <f t="shared" si="26"/>
        <v>8.193618495158274</v>
      </c>
      <c r="K30" s="77">
        <f>VLOOKUP(K$5,'[2]RESUMOr'!$D$13:$E$62,2,FALSE)*$B30/$L$3</f>
        <v>223.49534571746347</v>
      </c>
      <c r="L30" s="45">
        <f t="shared" si="27"/>
        <v>5.522461313465636</v>
      </c>
    </row>
    <row r="31" spans="1:12" ht="18.75" customHeight="1">
      <c r="A31" s="40" t="s">
        <v>23</v>
      </c>
      <c r="B31" s="76">
        <f>'[5]DAT'!I21</f>
        <v>492758.755755021</v>
      </c>
      <c r="C31" s="41">
        <f>VLOOKUP(C$5,'[2]RESUMOr'!$D$13:$E$62,2,FALSE)*$B31/$L$3</f>
        <v>25.753381106945636</v>
      </c>
      <c r="D31" s="43">
        <f t="shared" si="24"/>
        <v>4.076685371586676</v>
      </c>
      <c r="E31" s="77">
        <f>VLOOKUP(E$5,'[2]RESUMOr'!$D$13:$E$62,2,FALSE)*$B31/$L$3</f>
        <v>25.753381106945636</v>
      </c>
      <c r="F31" s="43">
        <f t="shared" si="24"/>
        <v>3.2640689798657494</v>
      </c>
      <c r="G31" s="77">
        <f>VLOOKUP(G$5,'[2]RESUMOr'!$D$13:$E$62,2,FALSE)*$B31/$L$3</f>
        <v>32.19172638368204</v>
      </c>
      <c r="H31" s="43">
        <f t="shared" si="25"/>
        <v>2.947023102907137</v>
      </c>
      <c r="I31" s="77">
        <f>VLOOKUP(I$5,'[2]RESUMOr'!$D$13:$E$62,2,FALSE)*$B31/$L$3</f>
        <v>51.50676221389127</v>
      </c>
      <c r="J31" s="43">
        <f t="shared" si="26"/>
        <v>2.3603777863173776</v>
      </c>
      <c r="K31" s="77">
        <f>VLOOKUP(K$5,'[2]RESUMOr'!$D$13:$E$62,2,FALSE)*$B31/$L$3</f>
        <v>64.38345276736408</v>
      </c>
      <c r="L31" s="45">
        <f t="shared" si="27"/>
        <v>1.5908838101022154</v>
      </c>
    </row>
    <row r="32" spans="1:12" ht="18.75" customHeight="1">
      <c r="A32" s="40" t="s">
        <v>24</v>
      </c>
      <c r="B32" s="76">
        <f>'[5]DAT'!I28</f>
        <v>499204.86829858605</v>
      </c>
      <c r="C32" s="41">
        <f>VLOOKUP(C$5,'[2]RESUMOr'!$D$13:$E$62,2,FALSE)*$B32/$L$3</f>
        <v>26.090278607099293</v>
      </c>
      <c r="D32" s="43">
        <f t="shared" si="24"/>
        <v>4.130015266597244</v>
      </c>
      <c r="E32" s="77">
        <f>VLOOKUP(E$5,'[2]RESUMOr'!$D$13:$E$62,2,FALSE)*$B32/$L$3</f>
        <v>26.090278607099293</v>
      </c>
      <c r="F32" s="43">
        <f t="shared" si="24"/>
        <v>3.3067684869743244</v>
      </c>
      <c r="G32" s="77">
        <f>VLOOKUP(G$5,'[2]RESUMOr'!$D$13:$E$62,2,FALSE)*$B32/$L$3</f>
        <v>32.612848258874116</v>
      </c>
      <c r="H32" s="43">
        <f t="shared" si="25"/>
        <v>2.985575117189904</v>
      </c>
      <c r="I32" s="77">
        <f>VLOOKUP(I$5,'[2]RESUMOr'!$D$13:$E$62,2,FALSE)*$B32/$L$3</f>
        <v>52.180557214198586</v>
      </c>
      <c r="J32" s="43">
        <f t="shared" si="26"/>
        <v>2.3912554940764603</v>
      </c>
      <c r="K32" s="77">
        <f>VLOOKUP(K$5,'[2]RESUMOr'!$D$13:$E$62,2,FALSE)*$B32/$L$3</f>
        <v>65.22569651774823</v>
      </c>
      <c r="L32" s="45">
        <f t="shared" si="27"/>
        <v>1.6116952436158454</v>
      </c>
    </row>
    <row r="33" spans="1:12" ht="18.75" customHeight="1">
      <c r="A33" s="40" t="s">
        <v>25</v>
      </c>
      <c r="B33" s="76">
        <f>'[5]DAT'!I35</f>
        <v>16431.921663042594</v>
      </c>
      <c r="C33" s="41">
        <f>VLOOKUP(C$5,'[2]RESUMOr'!$D$13:$E$62,2,FALSE)*$B33/$L$3</f>
        <v>0.8587925348163634</v>
      </c>
      <c r="D33" s="43">
        <f t="shared" si="24"/>
        <v>0.13594436199950033</v>
      </c>
      <c r="E33" s="77">
        <f>VLOOKUP(E$5,'[2]RESUMOr'!$D$13:$E$62,2,FALSE)*$B33/$L$3</f>
        <v>0.8587925348163634</v>
      </c>
      <c r="F33" s="43">
        <f t="shared" si="24"/>
        <v>0.10884621562480438</v>
      </c>
      <c r="G33" s="77">
        <f>VLOOKUP(G$5,'[2]RESUMOr'!$D$13:$E$62,2,FALSE)*$B33/$L$3</f>
        <v>1.0734906685204544</v>
      </c>
      <c r="H33" s="43">
        <f t="shared" si="25"/>
        <v>0.09827375404410227</v>
      </c>
      <c r="I33" s="77">
        <f>VLOOKUP(I$5,'[2]RESUMOr'!$D$13:$E$62,2,FALSE)*$B33/$L$3</f>
        <v>1.7175850696327268</v>
      </c>
      <c r="J33" s="43">
        <f t="shared" si="26"/>
        <v>0.07871101715995805</v>
      </c>
      <c r="K33" s="77">
        <f>VLOOKUP(K$5,'[2]RESUMOr'!$D$13:$E$62,2,FALSE)*$B33/$L$3</f>
        <v>2.1469813370409088</v>
      </c>
      <c r="L33" s="45">
        <f t="shared" si="27"/>
        <v>0.05305086482440646</v>
      </c>
    </row>
    <row r="34" spans="1:12" ht="18.75" customHeight="1">
      <c r="A34" s="40" t="s">
        <v>26</v>
      </c>
      <c r="B34" s="76">
        <f>'[5]DAT'!I39</f>
        <v>222942.4143232954</v>
      </c>
      <c r="C34" s="41">
        <f>VLOOKUP(C$5,'[2]RESUMOr'!$D$13:$E$62,2,FALSE)*$B34/$L$3</f>
        <v>11.651788819405262</v>
      </c>
      <c r="D34" s="43">
        <f t="shared" si="24"/>
        <v>1.8444443017261054</v>
      </c>
      <c r="E34" s="77">
        <f>VLOOKUP(E$5,'[2]RESUMOr'!$D$13:$E$62,2,FALSE)*$B34/$L$3</f>
        <v>11.651788819405262</v>
      </c>
      <c r="F34" s="43">
        <f t="shared" si="24"/>
        <v>1.476786379521641</v>
      </c>
      <c r="G34" s="77">
        <f>VLOOKUP(G$5,'[2]RESUMOr'!$D$13:$E$62,2,FALSE)*$B34/$L$3</f>
        <v>14.564736024256575</v>
      </c>
      <c r="H34" s="43">
        <f t="shared" si="25"/>
        <v>1.3333430161417317</v>
      </c>
      <c r="I34" s="77">
        <f>VLOOKUP(I$5,'[2]RESUMOr'!$D$13:$E$62,2,FALSE)*$B34/$L$3</f>
        <v>23.303577638810523</v>
      </c>
      <c r="J34" s="43">
        <f t="shared" si="26"/>
        <v>1.0679228248118442</v>
      </c>
      <c r="K34" s="77">
        <f>VLOOKUP(K$5,'[2]RESUMOr'!$D$13:$E$62,2,FALSE)*$B34/$L$3</f>
        <v>29.12947204851315</v>
      </c>
      <c r="L34" s="45">
        <f t="shared" si="27"/>
        <v>0.7197750895132967</v>
      </c>
    </row>
    <row r="35" spans="1:12" ht="18.75" customHeight="1">
      <c r="A35" s="40" t="s">
        <v>27</v>
      </c>
      <c r="B35" s="76">
        <f>'[5]DAT'!I48</f>
        <v>41782.07106239944</v>
      </c>
      <c r="C35" s="41">
        <f>VLOOKUP(C$5,'[2]RESUMOr'!$D$13:$E$62,2,FALSE)*$B35/$L$3</f>
        <v>2.1836843829567876</v>
      </c>
      <c r="D35" s="43">
        <f t="shared" si="24"/>
        <v>0.3456708904820777</v>
      </c>
      <c r="E35" s="77">
        <f>VLOOKUP(E$5,'[2]RESUMOr'!$D$13:$E$62,2,FALSE)*$B35/$L$3</f>
        <v>2.1836843829567876</v>
      </c>
      <c r="F35" s="43">
        <f t="shared" si="24"/>
        <v>0.2767674048944278</v>
      </c>
      <c r="G35" s="77">
        <f>VLOOKUP(G$5,'[2]RESUMOr'!$D$13:$E$62,2,FALSE)*$B35/$L$3</f>
        <v>2.729605478695985</v>
      </c>
      <c r="H35" s="43">
        <f t="shared" si="25"/>
        <v>0.24988440544203208</v>
      </c>
      <c r="I35" s="77">
        <f>VLOOKUP(I$5,'[2]RESUMOr'!$D$13:$E$62,2,FALSE)*$B35/$L$3</f>
        <v>4.367368765913575</v>
      </c>
      <c r="J35" s="43">
        <f t="shared" si="26"/>
        <v>0.20014149165327502</v>
      </c>
      <c r="K35" s="77">
        <f>VLOOKUP(K$5,'[2]RESUMOr'!$D$13:$E$62,2,FALSE)*$B35/$L$3</f>
        <v>5.45921095739197</v>
      </c>
      <c r="L35" s="45">
        <f t="shared" si="27"/>
        <v>0.13489444810344042</v>
      </c>
    </row>
    <row r="36" spans="1:12" ht="18.75" customHeight="1">
      <c r="A36" s="40" t="s">
        <v>28</v>
      </c>
      <c r="B36" s="76">
        <f>'[5]DAT'!I53</f>
        <v>845524.79203545</v>
      </c>
      <c r="C36" s="41">
        <f>VLOOKUP(C$5,'[2]RESUMOr'!$D$13:$E$62,2,FALSE)*$B36/$L$3</f>
        <v>44.190228890596465</v>
      </c>
      <c r="D36" s="43">
        <f t="shared" si="24"/>
        <v>6.995184785145571</v>
      </c>
      <c r="E36" s="77">
        <f>VLOOKUP(E$5,'[2]RESUMOr'!$D$13:$E$62,2,FALSE)*$B36/$L$3</f>
        <v>44.190228890596465</v>
      </c>
      <c r="F36" s="43">
        <f t="shared" si="24"/>
        <v>5.600816247621246</v>
      </c>
      <c r="G36" s="77">
        <f>VLOOKUP(G$5,'[2]RESUMOr'!$D$13:$E$62,2,FALSE)*$B36/$L$3</f>
        <v>55.237786113245576</v>
      </c>
      <c r="H36" s="43">
        <f t="shared" si="25"/>
        <v>5.056797199658555</v>
      </c>
      <c r="I36" s="77">
        <f>VLOOKUP(I$5,'[2]RESUMOr'!$D$13:$E$62,2,FALSE)*$B36/$L$3</f>
        <v>88.38045778119293</v>
      </c>
      <c r="J36" s="43">
        <f t="shared" si="26"/>
        <v>4.050172449687133</v>
      </c>
      <c r="K36" s="77">
        <f>VLOOKUP(K$5,'[2]RESUMOr'!$D$13:$E$62,2,FALSE)*$B36/$L$3</f>
        <v>110.47557222649115</v>
      </c>
      <c r="L36" s="45">
        <f t="shared" si="27"/>
        <v>2.7297976686952743</v>
      </c>
    </row>
    <row r="37" spans="1:12" ht="18.75" customHeight="1" thickBot="1">
      <c r="A37" s="46" t="s">
        <v>15</v>
      </c>
      <c r="B37" s="78">
        <f>'[5]DAT'!I67</f>
        <v>-332055.7706930059</v>
      </c>
      <c r="C37" s="79">
        <f>VLOOKUP(C$5,'[2]RESUMOr'!$D$13:$E$62,2,FALSE)*$B37/$L$3</f>
        <v>-17.35445329289898</v>
      </c>
      <c r="D37" s="80">
        <f t="shared" si="24"/>
        <v>-2.7471595118811307</v>
      </c>
      <c r="E37" s="81">
        <f>VLOOKUP(E$5,'[2]RESUMOr'!$D$13:$E$62,2,FALSE)*$B37/$L$3</f>
        <v>-17.35445329289898</v>
      </c>
      <c r="F37" s="80">
        <f t="shared" si="24"/>
        <v>-2.1995609982490114</v>
      </c>
      <c r="G37" s="81">
        <f>VLOOKUP(G$5,'[2]RESUMOr'!$D$13:$E$62,2,FALSE)*$B37/$L$3</f>
        <v>-21.693066616123726</v>
      </c>
      <c r="H37" s="80">
        <f t="shared" si="25"/>
        <v>-1.9859130177941071</v>
      </c>
      <c r="I37" s="81">
        <f>VLOOKUP(I$5,'[2]RESUMOr'!$D$13:$E$62,2,FALSE)*$B37/$L$3</f>
        <v>-34.70890658579796</v>
      </c>
      <c r="J37" s="80">
        <f t="shared" si="26"/>
        <v>-1.5905898288125582</v>
      </c>
      <c r="K37" s="81">
        <f>VLOOKUP(K$5,'[2]RESUMOr'!$D$13:$E$62,2,FALSE)*$B37/$L$3</f>
        <v>-43.38613323224745</v>
      </c>
      <c r="L37" s="82">
        <f t="shared" si="27"/>
        <v>-1.0720502547683732</v>
      </c>
    </row>
    <row r="38" spans="1:12" ht="18.75" customHeight="1">
      <c r="A38" s="83" t="s">
        <v>34</v>
      </c>
      <c r="B38" s="84"/>
      <c r="C38" s="85"/>
      <c r="D38" s="85"/>
      <c r="E38" s="85"/>
      <c r="F38" s="85"/>
      <c r="G38" s="85"/>
      <c r="H38" s="85"/>
      <c r="I38" s="85"/>
      <c r="J38" s="85"/>
      <c r="K38" s="85"/>
      <c r="L38" s="85"/>
    </row>
    <row r="39" spans="3:11" ht="12.75">
      <c r="C39" s="86"/>
      <c r="E39" s="86"/>
      <c r="G39" s="86"/>
      <c r="I39" s="86"/>
      <c r="K39" s="86"/>
    </row>
    <row r="40" spans="2:12" ht="57.75" customHeight="1" thickBot="1">
      <c r="B40" s="101" t="s">
        <v>46</v>
      </c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1:12" ht="24.75" customHeight="1">
      <c r="A41" s="95" t="s">
        <v>30</v>
      </c>
      <c r="B41" s="96"/>
      <c r="C41" s="87">
        <v>50</v>
      </c>
      <c r="D41" s="88"/>
      <c r="E41" s="87">
        <v>400</v>
      </c>
      <c r="F41" s="88"/>
      <c r="G41" s="87">
        <v>800</v>
      </c>
      <c r="H41" s="87"/>
      <c r="I41" s="87">
        <v>2400</v>
      </c>
      <c r="J41" s="87"/>
      <c r="K41" s="87">
        <v>6000</v>
      </c>
      <c r="L41" s="89"/>
    </row>
    <row r="42" spans="1:12" ht="21.75" customHeight="1">
      <c r="A42" s="97" t="s">
        <v>36</v>
      </c>
      <c r="B42" s="98"/>
      <c r="C42" s="99">
        <f>SUM(D11,D13,D14,D15,D16)</f>
        <v>12.190241430733714</v>
      </c>
      <c r="D42" s="99"/>
      <c r="E42" s="99">
        <f>SUM(F11,F13,F14,F15,F16)</f>
        <v>14.986993963738355</v>
      </c>
      <c r="F42" s="99"/>
      <c r="G42" s="99">
        <f>SUM(H11,H13,H14,H15,H16)</f>
        <v>15.139524246809689</v>
      </c>
      <c r="H42" s="99"/>
      <c r="I42" s="99">
        <f>SUM(J11,J13,J14,J15,J16)</f>
        <v>16.217728084644918</v>
      </c>
      <c r="J42" s="99"/>
      <c r="K42" s="99">
        <f>SUM(L11,L13,L14,L15,L16)</f>
        <v>19.225432234422744</v>
      </c>
      <c r="L42" s="100"/>
    </row>
    <row r="43" spans="1:12" ht="21.75" customHeight="1">
      <c r="A43" s="102" t="s">
        <v>37</v>
      </c>
      <c r="B43" s="103"/>
      <c r="C43" s="99">
        <f>SUM(D20,D23,D24)</f>
        <v>0.5175371399918598</v>
      </c>
      <c r="D43" s="99"/>
      <c r="E43" s="99">
        <f>SUM(F20,F23,F24)</f>
        <v>3.315000831508149</v>
      </c>
      <c r="F43" s="99"/>
      <c r="G43" s="99">
        <f>SUM(H20,H23,H24)</f>
        <v>4.788812538888293</v>
      </c>
      <c r="H43" s="99"/>
      <c r="I43" s="99">
        <f>SUM(J20,J23,J24)</f>
        <v>7.191625887119546</v>
      </c>
      <c r="J43" s="99"/>
      <c r="K43" s="99">
        <f>SUM(L20,L23,L24)</f>
        <v>9.69424577578371</v>
      </c>
      <c r="L43" s="100"/>
    </row>
    <row r="44" spans="1:12" ht="21.75" customHeight="1">
      <c r="A44" s="97" t="s">
        <v>38</v>
      </c>
      <c r="B44" s="98"/>
      <c r="C44" s="99">
        <f>SUM(D12,D29)</f>
        <v>57.118485446961415</v>
      </c>
      <c r="D44" s="99"/>
      <c r="E44" s="99">
        <f>SUM(F12,F29)</f>
        <v>49.06941720386597</v>
      </c>
      <c r="F44" s="99"/>
      <c r="G44" s="99">
        <f>SUM(H12,H29)</f>
        <v>45.32984782569291</v>
      </c>
      <c r="H44" s="99"/>
      <c r="I44" s="99">
        <f>SUM(J12,J29)</f>
        <v>38.918459307969826</v>
      </c>
      <c r="J44" s="99"/>
      <c r="K44" s="99">
        <f>SUM(L12,L29)</f>
        <v>31.525929007098217</v>
      </c>
      <c r="L44" s="100"/>
    </row>
    <row r="45" spans="1:12" ht="21.75" customHeight="1">
      <c r="A45" s="104" t="s">
        <v>39</v>
      </c>
      <c r="B45" s="105"/>
      <c r="C45" s="99">
        <f>SUM(D21:D22)</f>
        <v>1.4091231491790353</v>
      </c>
      <c r="D45" s="99"/>
      <c r="E45" s="99">
        <f>SUM(F21:F22)</f>
        <v>9.025911476226337</v>
      </c>
      <c r="F45" s="99"/>
      <c r="G45" s="99">
        <f>SUM(H21:H22)</f>
        <v>13.038729173586383</v>
      </c>
      <c r="H45" s="99"/>
      <c r="I45" s="99">
        <f>SUM(J21:J22)</f>
        <v>19.5809841162989</v>
      </c>
      <c r="J45" s="99"/>
      <c r="K45" s="99">
        <f>SUM(L21:L22)</f>
        <v>26.39498710508537</v>
      </c>
      <c r="L45" s="100"/>
    </row>
    <row r="46" spans="1:12" ht="21.75" customHeight="1">
      <c r="A46" s="97" t="s">
        <v>40</v>
      </c>
      <c r="B46" s="98"/>
      <c r="C46" s="99">
        <f>D25</f>
        <v>0.19233259215640267</v>
      </c>
      <c r="D46" s="99"/>
      <c r="E46" s="99">
        <f>F25</f>
        <v>1.2319554552831145</v>
      </c>
      <c r="F46" s="99"/>
      <c r="G46" s="99">
        <f>H25</f>
        <v>1.7796688542390526</v>
      </c>
      <c r="H46" s="99"/>
      <c r="I46" s="99">
        <f>J25</f>
        <v>2.672627608350093</v>
      </c>
      <c r="J46" s="99"/>
      <c r="K46" s="99">
        <f>L25</f>
        <v>3.6026775181527353</v>
      </c>
      <c r="L46" s="100"/>
    </row>
    <row r="47" spans="1:12" ht="21.75" customHeight="1">
      <c r="A47" s="104" t="s">
        <v>41</v>
      </c>
      <c r="B47" s="105"/>
      <c r="C47" s="99">
        <f>SUM(D30,D31,D32,D33,D34,D35)</f>
        <v>24.684225628646313</v>
      </c>
      <c r="D47" s="99"/>
      <c r="E47" s="99">
        <f>SUM(F30,F31,F32,F33,F34,F35)</f>
        <v>19.763854166433433</v>
      </c>
      <c r="F47" s="99"/>
      <c r="G47" s="99">
        <f>SUM(H30,H31,H32,H33,H34,H35)</f>
        <v>17.844149492625732</v>
      </c>
      <c r="H47" s="99"/>
      <c r="I47" s="99">
        <f>SUM(J30,J31,J32,J33,J34,J35)</f>
        <v>14.292027109177189</v>
      </c>
      <c r="J47" s="99"/>
      <c r="K47" s="99">
        <f>SUM(L30,L31,L32,L33,L34,L35)</f>
        <v>9.63276076962484</v>
      </c>
      <c r="L47" s="100"/>
    </row>
    <row r="48" spans="1:12" ht="21.75" customHeight="1">
      <c r="A48" s="102" t="s">
        <v>42</v>
      </c>
      <c r="B48" s="103"/>
      <c r="C48" s="108">
        <f>D36</f>
        <v>6.995184785145571</v>
      </c>
      <c r="D48" s="109"/>
      <c r="E48" s="108">
        <f>F36</f>
        <v>5.600816247621246</v>
      </c>
      <c r="F48" s="109"/>
      <c r="G48" s="108">
        <f>H36</f>
        <v>5.056797199658555</v>
      </c>
      <c r="H48" s="109"/>
      <c r="I48" s="108">
        <f>J36</f>
        <v>4.050172449687133</v>
      </c>
      <c r="J48" s="109"/>
      <c r="K48" s="108">
        <f>L36</f>
        <v>2.7297976686952743</v>
      </c>
      <c r="L48" s="110"/>
    </row>
    <row r="49" spans="1:12" ht="21.75" customHeight="1" thickBot="1">
      <c r="A49" s="119" t="s">
        <v>43</v>
      </c>
      <c r="B49" s="120"/>
      <c r="C49" s="106">
        <f>SUM(D17,D26,D37)</f>
        <v>-3.1071301728143204</v>
      </c>
      <c r="D49" s="107"/>
      <c r="E49" s="106">
        <f>SUM(F17,F26,F37)</f>
        <v>-2.9939493446765937</v>
      </c>
      <c r="F49" s="107"/>
      <c r="G49" s="106">
        <f>SUM(H17,H26,H37)</f>
        <v>-2.9775293315006004</v>
      </c>
      <c r="H49" s="107"/>
      <c r="I49" s="106">
        <f>SUM(J17,J26,J37)</f>
        <v>-2.9236245632476088</v>
      </c>
      <c r="J49" s="107"/>
      <c r="K49" s="106">
        <f>SUM(L17,L26,L37)</f>
        <v>-2.805830078862883</v>
      </c>
      <c r="L49" s="111"/>
    </row>
    <row r="50" spans="1:12" ht="19.5" thickBot="1">
      <c r="A50" s="112" t="s">
        <v>44</v>
      </c>
      <c r="B50" s="113"/>
      <c r="C50" s="114">
        <f>SUM(C42:D49)</f>
        <v>99.99999999999999</v>
      </c>
      <c r="D50" s="115"/>
      <c r="E50" s="116">
        <f>SUM(E42:F49)</f>
        <v>100</v>
      </c>
      <c r="F50" s="117"/>
      <c r="G50" s="116">
        <f>SUM(G42:H49)</f>
        <v>100.00000000000001</v>
      </c>
      <c r="H50" s="117"/>
      <c r="I50" s="116">
        <f>SUM(I42:J49)</f>
        <v>99.99999999999999</v>
      </c>
      <c r="J50" s="117"/>
      <c r="K50" s="116">
        <f>SUM(K42:L49)</f>
        <v>99.99999999999999</v>
      </c>
      <c r="L50" s="118"/>
    </row>
    <row r="51" spans="1:12" ht="15">
      <c r="A51" s="90" t="s">
        <v>45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3:11" ht="12.75">
      <c r="C52" s="92"/>
      <c r="E52" s="92"/>
      <c r="G52" s="92"/>
      <c r="I52" s="92"/>
      <c r="K52" s="92"/>
    </row>
  </sheetData>
  <sheetProtection/>
  <mergeCells count="57">
    <mergeCell ref="K49:L49"/>
    <mergeCell ref="A50:B50"/>
    <mergeCell ref="C50:D50"/>
    <mergeCell ref="E50:F50"/>
    <mergeCell ref="G50:H50"/>
    <mergeCell ref="I50:J50"/>
    <mergeCell ref="K50:L50"/>
    <mergeCell ref="A49:B49"/>
    <mergeCell ref="C49:D49"/>
    <mergeCell ref="E49:F49"/>
    <mergeCell ref="K48:L48"/>
    <mergeCell ref="A47:B47"/>
    <mergeCell ref="C47:D47"/>
    <mergeCell ref="E47:F47"/>
    <mergeCell ref="G47:H47"/>
    <mergeCell ref="I47:J47"/>
    <mergeCell ref="K47:L47"/>
    <mergeCell ref="A48:B48"/>
    <mergeCell ref="G49:H49"/>
    <mergeCell ref="I49:J49"/>
    <mergeCell ref="C45:D45"/>
    <mergeCell ref="E45:F45"/>
    <mergeCell ref="G45:H45"/>
    <mergeCell ref="I45:J45"/>
    <mergeCell ref="C48:D48"/>
    <mergeCell ref="E48:F48"/>
    <mergeCell ref="G48:H48"/>
    <mergeCell ref="I48:J48"/>
    <mergeCell ref="G43:H43"/>
    <mergeCell ref="I43:J43"/>
    <mergeCell ref="K45:L45"/>
    <mergeCell ref="A46:B46"/>
    <mergeCell ref="C46:D46"/>
    <mergeCell ref="E46:F46"/>
    <mergeCell ref="G46:H46"/>
    <mergeCell ref="I46:J46"/>
    <mergeCell ref="K46:L46"/>
    <mergeCell ref="A45:B45"/>
    <mergeCell ref="K43:L43"/>
    <mergeCell ref="A44:B44"/>
    <mergeCell ref="C44:D44"/>
    <mergeCell ref="E44:F44"/>
    <mergeCell ref="G44:H44"/>
    <mergeCell ref="I44:J44"/>
    <mergeCell ref="K44:L44"/>
    <mergeCell ref="A43:B43"/>
    <mergeCell ref="C43:D43"/>
    <mergeCell ref="E43:F43"/>
    <mergeCell ref="A1:L2"/>
    <mergeCell ref="A41:B41"/>
    <mergeCell ref="A42:B42"/>
    <mergeCell ref="C42:D42"/>
    <mergeCell ref="E42:F42"/>
    <mergeCell ref="G42:H42"/>
    <mergeCell ref="I42:J42"/>
    <mergeCell ref="K42:L42"/>
    <mergeCell ref="B40:L40"/>
  </mergeCells>
  <printOptions horizontalCentered="1" verticalCentered="1"/>
  <pageMargins left="0.1968503937007874" right="0.1968503937007874" top="0.1968503937007874" bottom="0.3937007874015748" header="0" footer="0"/>
  <pageSetup fitToHeight="0" fitToWidth="1" horizontalDpi="600" verticalDpi="600" orientation="landscape" paperSize="9" scale="96" r:id="rId2"/>
  <headerFooter>
    <oddFooter>&amp;L&amp;"Calibri,Regular"&amp;12&amp;K184782FRACIONADA&amp;C&amp;"Calibri,Regular"&amp;12&amp;K184782PESOS&amp;R&amp;"Calibri,Regular"&amp;12&amp;K184782&amp;P</oddFooter>
  </headerFooter>
  <rowBreaks count="1" manualBreakCount="1">
    <brk id="38" max="11" man="1"/>
  </rowBreaks>
  <ignoredErrors>
    <ignoredError sqref="D11:D17 D20:D26 D29:D37 J11:J17 H11:H17 F11:F17 E11:E17 G11:G17 I11:I17 K11:K17 J20:J26 H20:H26 F20:F26 E20:E26 G20:G26 I20:I26 K20:K26 J29:J37 H29:H37 F29:F37 E29:E37 G29:G37 I29:I37 K29:K3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NEUTO</dc:creator>
  <cp:keywords/>
  <dc:description/>
  <cp:lastModifiedBy>Fernando Silva | NTC</cp:lastModifiedBy>
  <cp:lastPrinted>2021-02-01T22:23:40Z</cp:lastPrinted>
  <dcterms:created xsi:type="dcterms:W3CDTF">2006-01-24T19:48:02Z</dcterms:created>
  <dcterms:modified xsi:type="dcterms:W3CDTF">2021-06-16T18:47:11Z</dcterms:modified>
  <cp:category/>
  <cp:version/>
  <cp:contentType/>
  <cp:contentStatus/>
</cp:coreProperties>
</file>