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95" windowWidth="11340" windowHeight="6675" activeTab="0"/>
  </bookViews>
  <sheets>
    <sheet name="pou052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'pou0521'!$A$1:$H$40</definedName>
    <definedName name="_xlnm.Print_Titles" localSheetId="0">'pou0521'!$1:$2</definedName>
  </definedNames>
  <calcPr fullCalcOnLoad="1"/>
</workbook>
</file>

<file path=xl/sharedStrings.xml><?xml version="1.0" encoding="utf-8"?>
<sst xmlns="http://schemas.openxmlformats.org/spreadsheetml/2006/main" count="42" uniqueCount="37">
  <si>
    <t>%</t>
  </si>
  <si>
    <t>Manutenção</t>
  </si>
  <si>
    <t>R$/t</t>
  </si>
  <si>
    <t>CAPACID. VEÍCULO (t) :</t>
  </si>
  <si>
    <t>Licenciamento</t>
  </si>
  <si>
    <t>Seguro</t>
  </si>
  <si>
    <t>Combustível</t>
  </si>
  <si>
    <t>Lubrificantes</t>
  </si>
  <si>
    <t>Pneus</t>
  </si>
  <si>
    <t>Custos fixos</t>
  </si>
  <si>
    <t>Remuneração do capital</t>
  </si>
  <si>
    <t>Salário do motorista</t>
  </si>
  <si>
    <t>Salário de ajudante</t>
  </si>
  <si>
    <t>Reposição do veículo</t>
  </si>
  <si>
    <t>Custo-peso</t>
  </si>
  <si>
    <t>Distâncias (km):</t>
  </si>
  <si>
    <t>Reposição da carroceria</t>
  </si>
  <si>
    <t>Créditos de impostos</t>
  </si>
  <si>
    <t>Lavagem e lubrificação</t>
  </si>
  <si>
    <t>VELOC. MÉDIA (km/h) :</t>
  </si>
  <si>
    <t>T. CARGA/DESC. (h) :</t>
  </si>
  <si>
    <t>HORAS TRABALHADAS (h) :</t>
  </si>
  <si>
    <t>Custos variáveis</t>
  </si>
  <si>
    <t>R$</t>
  </si>
  <si>
    <t>Arla 32</t>
  </si>
  <si>
    <t>COMPOSIÇÃO DO CUSTO PESO DA OPERAÇÃO URBANA</t>
  </si>
  <si>
    <t>Fonte: Depto. Custos Operacionais e Pesquisas Econômicas/NTC&amp;Logística</t>
  </si>
  <si>
    <t>PESOS DOS PRINCIPAIS INSUMOS SOBRE OS CUSTOS TOTAIS DA CARGA FRACIONADA NA DISTRIBUIÇÃO (%)</t>
  </si>
  <si>
    <t>Distâncias (km) :</t>
  </si>
  <si>
    <t>VEÍCULO</t>
  </si>
  <si>
    <t>MANUTENÇÃO</t>
  </si>
  <si>
    <t xml:space="preserve">SALÁRIOS </t>
  </si>
  <si>
    <t>COMBUSTÍVEL E ARLA-32</t>
  </si>
  <si>
    <t>PNEUS</t>
  </si>
  <si>
    <t>CRÉDITOS DE IMPOSTOS</t>
  </si>
  <si>
    <t>SOMA (%)</t>
  </si>
  <si>
    <t>FONTE: DECOPE/NTC&amp;LOGÍSTICA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</si>
</sst>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0.0000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4"/>
      <name val="Calibri"/>
      <family val="2"/>
    </font>
    <font>
      <b/>
      <sz val="10"/>
      <color indexed="4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sz val="20"/>
      <color indexed="62"/>
      <name val="Calibri"/>
      <family val="2"/>
    </font>
    <font>
      <b/>
      <i/>
      <sz val="10"/>
      <color indexed="62"/>
      <name val="Calibri"/>
      <family val="2"/>
    </font>
    <font>
      <b/>
      <sz val="9"/>
      <color indexed="62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20"/>
      <color rgb="FF184782"/>
      <name val="Calibri"/>
      <family val="2"/>
    </font>
    <font>
      <b/>
      <i/>
      <sz val="10"/>
      <color rgb="FF184782"/>
      <name val="Calibri"/>
      <family val="2"/>
    </font>
    <font>
      <b/>
      <sz val="9"/>
      <color rgb="FF184782"/>
      <name val="Calibri"/>
      <family val="2"/>
    </font>
    <font>
      <b/>
      <sz val="16"/>
      <color rgb="FF18478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/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/>
      <right style="dashDot">
        <color theme="0" tint="-0.149959996342659"/>
      </right>
      <top/>
      <bottom/>
    </border>
    <border>
      <left/>
      <right style="dashDot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dashDot">
        <color theme="0" tint="-0.149959996342659"/>
      </right>
      <top style="medium">
        <color rgb="FF184782"/>
      </top>
      <bottom style="thin">
        <color theme="0" tint="-0.149959996342659"/>
      </bottom>
    </border>
    <border>
      <left/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ashDot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ashDot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ashDot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dashDot">
        <color theme="0" tint="-0.149959996342659"/>
      </right>
      <top style="thin">
        <color theme="0" tint="-0.149959996342659"/>
      </top>
      <bottom style="medium">
        <color rgb="FF184782"/>
      </bottom>
    </border>
    <border>
      <left/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theme="0" tint="-0.149959996342659"/>
      </bottom>
    </border>
    <border>
      <left/>
      <right/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/>
      <top style="medium">
        <color theme="0" tint="-0.149959996342659"/>
      </top>
      <bottom style="medium">
        <color rgb="FF184782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rgb="FF184782"/>
      </bottom>
    </border>
    <border>
      <left/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47" applyFont="1" applyFill="1">
      <alignment/>
      <protection/>
    </xf>
    <xf numFmtId="0" fontId="3" fillId="33" borderId="0" xfId="47" applyFont="1" applyFill="1">
      <alignment/>
      <protection/>
    </xf>
    <xf numFmtId="0" fontId="4" fillId="33" borderId="0" xfId="47" applyFont="1" applyFill="1">
      <alignment/>
      <protection/>
    </xf>
    <xf numFmtId="0" fontId="3" fillId="33" borderId="0" xfId="0" applyFont="1" applyFill="1" applyAlignment="1" quotePrefix="1">
      <alignment horizontal="right" vertical="center"/>
    </xf>
    <xf numFmtId="0" fontId="5" fillId="33" borderId="0" xfId="47" applyFont="1" applyFill="1">
      <alignment/>
      <protection/>
    </xf>
    <xf numFmtId="39" fontId="3" fillId="33" borderId="0" xfId="47" applyNumberFormat="1" applyFont="1" applyFill="1" applyAlignment="1">
      <alignment horizontal="right"/>
      <protection/>
    </xf>
    <xf numFmtId="0" fontId="3" fillId="33" borderId="0" xfId="47" applyFont="1" applyFill="1" applyAlignment="1">
      <alignment horizontal="right"/>
      <protection/>
    </xf>
    <xf numFmtId="2" fontId="3" fillId="33" borderId="0" xfId="47" applyNumberFormat="1" applyFont="1" applyFill="1" applyAlignment="1">
      <alignment horizontal="right"/>
      <protection/>
    </xf>
    <xf numFmtId="170" fontId="4" fillId="33" borderId="0" xfId="47" applyNumberFormat="1" applyFont="1" applyFill="1">
      <alignment/>
      <protection/>
    </xf>
    <xf numFmtId="0" fontId="8" fillId="33" borderId="0" xfId="47" applyFont="1" applyFill="1" applyAlignment="1">
      <alignment horizontal="center"/>
      <protection/>
    </xf>
    <xf numFmtId="0" fontId="6" fillId="33" borderId="0" xfId="47" applyFont="1" applyFill="1">
      <alignment/>
      <protection/>
    </xf>
    <xf numFmtId="0" fontId="6" fillId="33" borderId="0" xfId="47" applyFont="1" applyFill="1" applyAlignment="1">
      <alignment horizontal="center"/>
      <protection/>
    </xf>
    <xf numFmtId="4" fontId="6" fillId="33" borderId="0" xfId="47" applyNumberFormat="1" applyFont="1" applyFill="1" applyAlignment="1">
      <alignment horizontal="right"/>
      <protection/>
    </xf>
    <xf numFmtId="0" fontId="6" fillId="33" borderId="0" xfId="47" applyFont="1" applyFill="1" applyAlignment="1">
      <alignment horizontal="right"/>
      <protection/>
    </xf>
    <xf numFmtId="0" fontId="8" fillId="33" borderId="0" xfId="47" applyFont="1" applyFill="1">
      <alignment/>
      <protection/>
    </xf>
    <xf numFmtId="0" fontId="3" fillId="33" borderId="0" xfId="0" applyFont="1" applyFill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/>
    </xf>
    <xf numFmtId="3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/>
    </xf>
    <xf numFmtId="171" fontId="3" fillId="33" borderId="0" xfId="0" applyNumberFormat="1" applyFont="1" applyFill="1" applyAlignment="1">
      <alignment horizontal="center" vertical="center"/>
    </xf>
    <xf numFmtId="4" fontId="4" fillId="33" borderId="0" xfId="47" applyNumberFormat="1" applyFont="1" applyFill="1">
      <alignment/>
      <protection/>
    </xf>
    <xf numFmtId="170" fontId="8" fillId="33" borderId="0" xfId="47" applyNumberFormat="1" applyFont="1" applyFill="1">
      <alignment/>
      <protection/>
    </xf>
    <xf numFmtId="170" fontId="4" fillId="33" borderId="0" xfId="47" applyNumberFormat="1" applyFont="1" applyFill="1" applyAlignment="1" quotePrefix="1">
      <alignment horizontal="right"/>
      <protection/>
    </xf>
    <xf numFmtId="0" fontId="50" fillId="33" borderId="0" xfId="47" applyFont="1" applyFill="1">
      <alignment/>
      <protection/>
    </xf>
    <xf numFmtId="0" fontId="36" fillId="34" borderId="0" xfId="47" applyFont="1" applyFill="1" applyAlignment="1">
      <alignment horizontal="left"/>
      <protection/>
    </xf>
    <xf numFmtId="0" fontId="36" fillId="34" borderId="0" xfId="47" applyFont="1" applyFill="1" applyAlignment="1">
      <alignment horizontal="right"/>
      <protection/>
    </xf>
    <xf numFmtId="0" fontId="36" fillId="34" borderId="0" xfId="47" applyFont="1" applyFill="1" applyAlignment="1">
      <alignment horizontal="centerContinuous"/>
      <protection/>
    </xf>
    <xf numFmtId="0" fontId="38" fillId="34" borderId="0" xfId="47" applyFont="1" applyFill="1" applyAlignment="1">
      <alignment horizontal="centerContinuous"/>
      <protection/>
    </xf>
    <xf numFmtId="0" fontId="36" fillId="34" borderId="0" xfId="47" applyFont="1" applyFill="1" applyAlignment="1">
      <alignment horizontal="center"/>
      <protection/>
    </xf>
    <xf numFmtId="0" fontId="36" fillId="35" borderId="0" xfId="47" applyFont="1" applyFill="1">
      <alignment/>
      <protection/>
    </xf>
    <xf numFmtId="0" fontId="36" fillId="35" borderId="0" xfId="47" applyFont="1" applyFill="1" applyAlignment="1">
      <alignment horizontal="center"/>
      <protection/>
    </xf>
    <xf numFmtId="4" fontId="36" fillId="35" borderId="0" xfId="47" applyNumberFormat="1" applyFont="1" applyFill="1" applyAlignment="1">
      <alignment horizontal="right"/>
      <protection/>
    </xf>
    <xf numFmtId="0" fontId="51" fillId="0" borderId="0" xfId="47" applyFont="1" applyAlignment="1">
      <alignment vertical="center" wrapText="1"/>
      <protection/>
    </xf>
    <xf numFmtId="0" fontId="52" fillId="0" borderId="0" xfId="0" applyFont="1" applyAlignment="1">
      <alignment vertical="center"/>
    </xf>
    <xf numFmtId="0" fontId="53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7" fillId="33" borderId="10" xfId="47" applyFont="1" applyFill="1" applyBorder="1">
      <alignment/>
      <protection/>
    </xf>
    <xf numFmtId="4" fontId="7" fillId="33" borderId="11" xfId="47" applyNumberFormat="1" applyFont="1" applyFill="1" applyBorder="1" applyAlignment="1">
      <alignment horizontal="right"/>
      <protection/>
    </xf>
    <xf numFmtId="2" fontId="7" fillId="33" borderId="11" xfId="47" applyNumberFormat="1" applyFont="1" applyFill="1" applyBorder="1" applyAlignment="1">
      <alignment horizontal="right"/>
      <protection/>
    </xf>
    <xf numFmtId="4" fontId="7" fillId="33" borderId="12" xfId="47" applyNumberFormat="1" applyFont="1" applyFill="1" applyBorder="1" applyAlignment="1">
      <alignment horizontal="right"/>
      <protection/>
    </xf>
    <xf numFmtId="0" fontId="38" fillId="34" borderId="13" xfId="47" applyFont="1" applyFill="1" applyBorder="1" applyAlignment="1">
      <alignment horizontal="centerContinuous"/>
      <protection/>
    </xf>
    <xf numFmtId="0" fontId="36" fillId="34" borderId="13" xfId="47" applyFont="1" applyFill="1" applyBorder="1" applyAlignment="1">
      <alignment horizontal="center"/>
      <protection/>
    </xf>
    <xf numFmtId="0" fontId="6" fillId="33" borderId="13" xfId="47" applyFont="1" applyFill="1" applyBorder="1" applyAlignment="1">
      <alignment horizontal="center"/>
      <protection/>
    </xf>
    <xf numFmtId="4" fontId="36" fillId="35" borderId="13" xfId="47" applyNumberFormat="1" applyFont="1" applyFill="1" applyBorder="1" applyAlignment="1">
      <alignment horizontal="right"/>
      <protection/>
    </xf>
    <xf numFmtId="4" fontId="6" fillId="33" borderId="13" xfId="47" applyNumberFormat="1" applyFont="1" applyFill="1" applyBorder="1" applyAlignment="1">
      <alignment horizontal="right"/>
      <protection/>
    </xf>
    <xf numFmtId="4" fontId="7" fillId="33" borderId="14" xfId="47" applyNumberFormat="1" applyFont="1" applyFill="1" applyBorder="1" applyAlignment="1">
      <alignment horizontal="right"/>
      <protection/>
    </xf>
    <xf numFmtId="0" fontId="36" fillId="35" borderId="15" xfId="47" applyFont="1" applyFill="1" applyBorder="1">
      <alignment/>
      <protection/>
    </xf>
    <xf numFmtId="4" fontId="36" fillId="35" borderId="16" xfId="47" applyNumberFormat="1" applyFont="1" applyFill="1" applyBorder="1" applyAlignment="1">
      <alignment horizontal="right"/>
      <protection/>
    </xf>
    <xf numFmtId="4" fontId="36" fillId="35" borderId="17" xfId="47" applyNumberFormat="1" applyFont="1" applyFill="1" applyBorder="1" applyAlignment="1">
      <alignment horizontal="right"/>
      <protection/>
    </xf>
    <xf numFmtId="4" fontId="36" fillId="35" borderId="18" xfId="47" applyNumberFormat="1" applyFont="1" applyFill="1" applyBorder="1" applyAlignment="1">
      <alignment horizontal="right"/>
      <protection/>
    </xf>
    <xf numFmtId="4" fontId="36" fillId="35" borderId="19" xfId="47" applyNumberFormat="1" applyFont="1" applyFill="1" applyBorder="1" applyAlignment="1">
      <alignment horizontal="right"/>
      <protection/>
    </xf>
    <xf numFmtId="0" fontId="7" fillId="33" borderId="20" xfId="47" applyFont="1" applyFill="1" applyBorder="1" applyAlignment="1">
      <alignment horizontal="left" indent="1"/>
      <protection/>
    </xf>
    <xf numFmtId="4" fontId="7" fillId="33" borderId="21" xfId="47" applyNumberFormat="1" applyFont="1" applyFill="1" applyBorder="1" applyAlignment="1">
      <alignment horizontal="right"/>
      <protection/>
    </xf>
    <xf numFmtId="2" fontId="7" fillId="33" borderId="21" xfId="47" applyNumberFormat="1" applyFont="1" applyFill="1" applyBorder="1" applyAlignment="1">
      <alignment horizontal="right"/>
      <protection/>
    </xf>
    <xf numFmtId="4" fontId="7" fillId="33" borderId="22" xfId="47" applyNumberFormat="1" applyFont="1" applyFill="1" applyBorder="1" applyAlignment="1">
      <alignment horizontal="right"/>
      <protection/>
    </xf>
    <xf numFmtId="2" fontId="7" fillId="33" borderId="23" xfId="47" applyNumberFormat="1" applyFont="1" applyFill="1" applyBorder="1" applyAlignment="1">
      <alignment horizontal="right"/>
      <protection/>
    </xf>
    <xf numFmtId="4" fontId="7" fillId="33" borderId="24" xfId="47" applyNumberFormat="1" applyFont="1" applyFill="1" applyBorder="1" applyAlignment="1">
      <alignment horizontal="right"/>
      <protection/>
    </xf>
    <xf numFmtId="0" fontId="7" fillId="33" borderId="25" xfId="47" applyFont="1" applyFill="1" applyBorder="1" applyAlignment="1">
      <alignment horizontal="left" indent="1"/>
      <protection/>
    </xf>
    <xf numFmtId="0" fontId="36" fillId="34" borderId="26" xfId="47" applyFont="1" applyFill="1" applyBorder="1">
      <alignment/>
      <protection/>
    </xf>
    <xf numFmtId="170" fontId="36" fillId="34" borderId="27" xfId="47" applyNumberFormat="1" applyFont="1" applyFill="1" applyBorder="1" applyAlignment="1">
      <alignment horizontal="right"/>
      <protection/>
    </xf>
    <xf numFmtId="2" fontId="36" fillId="34" borderId="28" xfId="47" applyNumberFormat="1" applyFont="1" applyFill="1" applyBorder="1" applyAlignment="1">
      <alignment horizontal="right"/>
      <protection/>
    </xf>
    <xf numFmtId="2" fontId="36" fillId="34" borderId="29" xfId="47" applyNumberFormat="1" applyFont="1" applyFill="1" applyBorder="1" applyAlignment="1">
      <alignment horizontal="right"/>
      <protection/>
    </xf>
    <xf numFmtId="2" fontId="36" fillId="34" borderId="30" xfId="47" applyNumberFormat="1" applyFont="1" applyFill="1" applyBorder="1" applyAlignment="1">
      <alignment horizontal="right"/>
      <protection/>
    </xf>
    <xf numFmtId="170" fontId="7" fillId="33" borderId="21" xfId="47" applyNumberFormat="1" applyFont="1" applyFill="1" applyBorder="1" applyAlignment="1" quotePrefix="1">
      <alignment horizontal="right"/>
      <protection/>
    </xf>
    <xf numFmtId="170" fontId="7" fillId="33" borderId="21" xfId="47" applyNumberFormat="1" applyFont="1" applyFill="1" applyBorder="1" applyAlignment="1">
      <alignment horizontal="right"/>
      <protection/>
    </xf>
    <xf numFmtId="0" fontId="4" fillId="33" borderId="31" xfId="47" applyFont="1" applyFill="1" applyBorder="1" applyAlignment="1">
      <alignment horizontal="left" indent="1"/>
      <protection/>
    </xf>
    <xf numFmtId="3" fontId="30" fillId="34" borderId="27" xfId="47" applyNumberFormat="1" applyFont="1" applyFill="1" applyBorder="1" applyAlignment="1">
      <alignment horizontal="centerContinuous" vertical="center"/>
      <protection/>
    </xf>
    <xf numFmtId="4" fontId="30" fillId="34" borderId="27" xfId="47" applyNumberFormat="1" applyFont="1" applyFill="1" applyBorder="1" applyAlignment="1">
      <alignment horizontal="centerContinuous" vertical="center"/>
      <protection/>
    </xf>
    <xf numFmtId="3" fontId="30" fillId="34" borderId="30" xfId="47" applyNumberFormat="1" applyFont="1" applyFill="1" applyBorder="1" applyAlignment="1">
      <alignment horizontal="centerContinuous" vertical="center"/>
      <protection/>
    </xf>
    <xf numFmtId="40" fontId="7" fillId="33" borderId="21" xfId="47" applyNumberFormat="1" applyFont="1" applyFill="1" applyBorder="1" applyAlignment="1">
      <alignment horizontal="right"/>
      <protection/>
    </xf>
    <xf numFmtId="40" fontId="7" fillId="33" borderId="32" xfId="47" applyNumberFormat="1" applyFont="1" applyFill="1" applyBorder="1" applyAlignment="1">
      <alignment horizontal="right"/>
      <protection/>
    </xf>
    <xf numFmtId="40" fontId="7" fillId="33" borderId="33" xfId="47" applyNumberFormat="1" applyFont="1" applyFill="1" applyBorder="1" applyAlignment="1">
      <alignment horizontal="right"/>
      <protection/>
    </xf>
    <xf numFmtId="40" fontId="7" fillId="33" borderId="34" xfId="47" applyNumberFormat="1" applyFont="1" applyFill="1" applyBorder="1" applyAlignment="1">
      <alignment horizontal="right"/>
      <protection/>
    </xf>
    <xf numFmtId="40" fontId="7" fillId="33" borderId="35" xfId="47" applyNumberFormat="1" applyFont="1" applyFill="1" applyBorder="1" applyAlignment="1">
      <alignment horizontal="right"/>
      <protection/>
    </xf>
    <xf numFmtId="40" fontId="7" fillId="33" borderId="36" xfId="47" applyNumberFormat="1" applyFont="1" applyFill="1" applyBorder="1" applyAlignment="1" quotePrefix="1">
      <alignment horizontal="right"/>
      <protection/>
    </xf>
    <xf numFmtId="40" fontId="7" fillId="33" borderId="36" xfId="47" applyNumberFormat="1" applyFont="1" applyFill="1" applyBorder="1" applyAlignment="1">
      <alignment horizontal="right"/>
      <protection/>
    </xf>
    <xf numFmtId="40" fontId="7" fillId="33" borderId="37" xfId="47" applyNumberFormat="1" applyFont="1" applyFill="1" applyBorder="1" applyAlignment="1">
      <alignment horizontal="right"/>
      <protection/>
    </xf>
    <xf numFmtId="40" fontId="7" fillId="33" borderId="38" xfId="47" applyNumberFormat="1" applyFont="1" applyFill="1" applyBorder="1" applyAlignment="1">
      <alignment horizontal="right"/>
      <protection/>
    </xf>
    <xf numFmtId="40" fontId="7" fillId="33" borderId="39" xfId="47" applyNumberFormat="1" applyFont="1" applyFill="1" applyBorder="1" applyAlignment="1">
      <alignment horizontal="right"/>
      <protection/>
    </xf>
    <xf numFmtId="2" fontId="9" fillId="0" borderId="21" xfId="47" applyNumberFormat="1" applyFont="1" applyBorder="1" applyAlignment="1">
      <alignment horizontal="center" vertical="center"/>
      <protection/>
    </xf>
    <xf numFmtId="0" fontId="31" fillId="34" borderId="40" xfId="47" applyFont="1" applyFill="1" applyBorder="1" applyAlignment="1">
      <alignment horizontal="center" vertical="center"/>
      <protection/>
    </xf>
    <xf numFmtId="0" fontId="31" fillId="34" borderId="29" xfId="47" applyFont="1" applyFill="1" applyBorder="1" applyAlignment="1">
      <alignment horizontal="center" vertical="center"/>
      <protection/>
    </xf>
    <xf numFmtId="0" fontId="7" fillId="0" borderId="25" xfId="47" applyFont="1" applyBorder="1" applyAlignment="1">
      <alignment horizontal="left" vertical="center"/>
      <protection/>
    </xf>
    <xf numFmtId="0" fontId="7" fillId="0" borderId="32" xfId="47" applyFont="1" applyBorder="1" applyAlignment="1">
      <alignment horizontal="left" vertical="center"/>
      <protection/>
    </xf>
    <xf numFmtId="2" fontId="9" fillId="0" borderId="24" xfId="47" applyNumberFormat="1" applyFont="1" applyBorder="1" applyAlignment="1">
      <alignment horizontal="center" vertical="center"/>
      <protection/>
    </xf>
    <xf numFmtId="0" fontId="54" fillId="0" borderId="0" xfId="47" applyFont="1" applyAlignment="1">
      <alignment horizontal="center" vertical="center" wrapText="1"/>
      <protection/>
    </xf>
    <xf numFmtId="0" fontId="31" fillId="35" borderId="41" xfId="47" applyFont="1" applyFill="1" applyBorder="1" applyAlignment="1">
      <alignment horizontal="center" vertical="center" wrapText="1"/>
      <protection/>
    </xf>
    <xf numFmtId="0" fontId="31" fillId="35" borderId="42" xfId="47" applyFont="1" applyFill="1" applyBorder="1" applyAlignment="1">
      <alignment horizontal="center" vertical="center" wrapText="1"/>
      <protection/>
    </xf>
    <xf numFmtId="0" fontId="31" fillId="35" borderId="43" xfId="47" applyFont="1" applyFill="1" applyBorder="1" applyAlignment="1">
      <alignment horizontal="center" vertical="center" wrapText="1"/>
      <protection/>
    </xf>
    <xf numFmtId="0" fontId="7" fillId="0" borderId="20" xfId="47" applyFont="1" applyBorder="1" applyAlignment="1">
      <alignment horizontal="left" vertical="center"/>
      <protection/>
    </xf>
    <xf numFmtId="0" fontId="7" fillId="0" borderId="21" xfId="47" applyFont="1" applyBorder="1" applyAlignment="1">
      <alignment horizontal="left" vertical="center"/>
      <protection/>
    </xf>
    <xf numFmtId="2" fontId="9" fillId="0" borderId="32" xfId="47" applyNumberFormat="1" applyFont="1" applyBorder="1" applyAlignment="1">
      <alignment horizontal="center" vertical="center"/>
      <protection/>
    </xf>
    <xf numFmtId="2" fontId="9" fillId="0" borderId="35" xfId="47" applyNumberFormat="1" applyFont="1" applyBorder="1" applyAlignment="1">
      <alignment horizontal="center" vertical="center"/>
      <protection/>
    </xf>
    <xf numFmtId="0" fontId="7" fillId="0" borderId="20" xfId="47" applyFont="1" applyBorder="1" applyAlignment="1">
      <alignment horizontal="left" vertical="center" wrapText="1"/>
      <protection/>
    </xf>
    <xf numFmtId="0" fontId="7" fillId="0" borderId="21" xfId="47" applyFont="1" applyBorder="1" applyAlignment="1">
      <alignment horizontal="left" vertical="center" wrapText="1"/>
      <protection/>
    </xf>
    <xf numFmtId="0" fontId="7" fillId="0" borderId="44" xfId="47" applyFont="1" applyBorder="1" applyAlignment="1">
      <alignment horizontal="left" vertical="center"/>
      <protection/>
    </xf>
    <xf numFmtId="0" fontId="7" fillId="0" borderId="23" xfId="47" applyFont="1" applyBorder="1" applyAlignment="1">
      <alignment horizontal="left" vertical="center"/>
      <protection/>
    </xf>
    <xf numFmtId="0" fontId="30" fillId="35" borderId="45" xfId="47" applyFont="1" applyFill="1" applyBorder="1" applyAlignment="1">
      <alignment horizontal="left" vertical="center"/>
      <protection/>
    </xf>
    <xf numFmtId="0" fontId="30" fillId="35" borderId="46" xfId="47" applyFont="1" applyFill="1" applyBorder="1" applyAlignment="1">
      <alignment horizontal="left" vertical="center"/>
      <protection/>
    </xf>
    <xf numFmtId="2" fontId="30" fillId="35" borderId="47" xfId="47" applyNumberFormat="1" applyFont="1" applyFill="1" applyBorder="1" applyAlignment="1">
      <alignment horizontal="center" vertical="center"/>
      <protection/>
    </xf>
    <xf numFmtId="2" fontId="30" fillId="35" borderId="48" xfId="47" applyNumberFormat="1" applyFont="1" applyFill="1" applyBorder="1" applyAlignment="1">
      <alignment horizontal="center" vertical="center"/>
      <protection/>
    </xf>
    <xf numFmtId="2" fontId="30" fillId="35" borderId="49" xfId="47" applyNumberFormat="1" applyFont="1" applyFill="1" applyBorder="1" applyAlignment="1">
      <alignment horizontal="center" vertical="center"/>
      <protection/>
    </xf>
    <xf numFmtId="0" fontId="30" fillId="35" borderId="49" xfId="47" applyFont="1" applyFill="1" applyBorder="1" applyAlignment="1">
      <alignment horizontal="center" vertical="center"/>
      <protection/>
    </xf>
    <xf numFmtId="2" fontId="30" fillId="35" borderId="46" xfId="47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esosfu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1581150</xdr:colOff>
      <xdr:row>1</xdr:row>
      <xdr:rowOff>276225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552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12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3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4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5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  <sheetDataSet>
      <sheetData sheetId="8">
        <row r="93">
          <cell r="H93">
            <v>248.6</v>
          </cell>
        </row>
        <row r="94">
          <cell r="H94">
            <v>2.5</v>
          </cell>
        </row>
        <row r="95">
          <cell r="H95">
            <v>2.25</v>
          </cell>
        </row>
        <row r="96">
          <cell r="H96">
            <v>17.45722650228489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  <sheetDataSet>
      <sheetData sheetId="8">
        <row r="110">
          <cell r="I110">
            <v>2596.374935949679</v>
          </cell>
        </row>
        <row r="111">
          <cell r="I111">
            <v>7485.846273784061</v>
          </cell>
        </row>
        <row r="112">
          <cell r="I112">
            <v>5508.351812802361</v>
          </cell>
        </row>
        <row r="113">
          <cell r="I113">
            <v>1776.0425551805247</v>
          </cell>
        </row>
        <row r="114">
          <cell r="I114">
            <v>123.3001003686529</v>
          </cell>
        </row>
        <row r="115">
          <cell r="I115">
            <v>292.9837499998453</v>
          </cell>
        </row>
        <row r="116">
          <cell r="I116">
            <v>1359.7542541039402</v>
          </cell>
        </row>
        <row r="117">
          <cell r="I117">
            <v>-175.68919563829894</v>
          </cell>
        </row>
        <row r="121">
          <cell r="I121">
            <v>0.2724888426507735</v>
          </cell>
        </row>
        <row r="122">
          <cell r="I122">
            <v>0.8087188612099645</v>
          </cell>
        </row>
        <row r="123">
          <cell r="I123">
            <v>0.011357354685646503</v>
          </cell>
        </row>
        <row r="124">
          <cell r="I124">
            <v>0.04372633012854382</v>
          </cell>
        </row>
        <row r="125">
          <cell r="I125">
            <v>0.08406956297929366</v>
          </cell>
        </row>
        <row r="126">
          <cell r="I126">
            <v>0.10429678339757291</v>
          </cell>
        </row>
        <row r="127">
          <cell r="I127">
            <v>-0.12148028518386872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1">
      <selection activeCell="B12" sqref="B12"/>
    </sheetView>
  </sheetViews>
  <sheetFormatPr defaultColWidth="30.57421875" defaultRowHeight="12.75"/>
  <cols>
    <col min="1" max="1" width="24.28125" style="3" customWidth="1"/>
    <col min="2" max="2" width="11.00390625" style="3" customWidth="1"/>
    <col min="3" max="3" width="14.7109375" style="3" customWidth="1"/>
    <col min="4" max="4" width="12.28125" style="3" customWidth="1"/>
    <col min="5" max="5" width="12.8515625" style="3" customWidth="1"/>
    <col min="6" max="6" width="9.7109375" style="3" customWidth="1"/>
    <col min="7" max="7" width="11.140625" style="3" customWidth="1"/>
    <col min="8" max="8" width="10.7109375" style="3" customWidth="1"/>
    <col min="9" max="9" width="9.8515625" style="3" customWidth="1"/>
    <col min="10" max="16384" width="30.57421875" style="3" customWidth="1"/>
  </cols>
  <sheetData>
    <row r="1" spans="2:8" s="1" customFormat="1" ht="18.75" customHeight="1">
      <c r="B1" s="35"/>
      <c r="C1" s="88" t="s">
        <v>25</v>
      </c>
      <c r="D1" s="88"/>
      <c r="E1" s="88"/>
      <c r="F1" s="88"/>
      <c r="G1" s="88"/>
      <c r="H1" s="88"/>
    </row>
    <row r="2" spans="1:8" ht="24" customHeight="1">
      <c r="A2" s="35"/>
      <c r="B2" s="35"/>
      <c r="C2" s="88"/>
      <c r="D2" s="88"/>
      <c r="E2" s="88"/>
      <c r="F2" s="88"/>
      <c r="G2" s="88"/>
      <c r="H2" s="88"/>
    </row>
    <row r="3" spans="1:8" s="5" customFormat="1" ht="12.75" hidden="1">
      <c r="A3" s="4" t="s">
        <v>3</v>
      </c>
      <c r="C3" s="6">
        <f>'[1]PLANCUSce'!H95</f>
        <v>2.25</v>
      </c>
      <c r="F3" s="2"/>
      <c r="G3" s="7" t="s">
        <v>20</v>
      </c>
      <c r="H3" s="8">
        <f>'[1]PLANCUSce'!H94</f>
        <v>2.5</v>
      </c>
    </row>
    <row r="4" spans="1:8" s="5" customFormat="1" ht="12.75" hidden="1">
      <c r="A4" s="4" t="s">
        <v>19</v>
      </c>
      <c r="C4" s="6">
        <f>'[1]PLANCUSce'!H96</f>
        <v>17.45722650228489</v>
      </c>
      <c r="F4" s="2"/>
      <c r="G4" s="4" t="s">
        <v>21</v>
      </c>
      <c r="H4" s="8">
        <f>'[1]PLANCUSce'!H93</f>
        <v>248.6</v>
      </c>
    </row>
    <row r="5" spans="2:6" ht="12.75" hidden="1">
      <c r="B5" s="9"/>
      <c r="C5" s="9"/>
      <c r="D5" s="9"/>
      <c r="E5" s="9"/>
      <c r="F5" s="9"/>
    </row>
    <row r="6" spans="1:8" ht="15">
      <c r="A6" s="27" t="s">
        <v>15</v>
      </c>
      <c r="B6" s="28"/>
      <c r="C6" s="28">
        <v>10</v>
      </c>
      <c r="D6" s="43"/>
      <c r="E6" s="29">
        <v>40</v>
      </c>
      <c r="F6" s="43"/>
      <c r="G6" s="29">
        <v>90</v>
      </c>
      <c r="H6" s="30"/>
    </row>
    <row r="7" spans="1:8" s="10" customFormat="1" ht="15">
      <c r="A7" s="31"/>
      <c r="B7" s="31" t="s">
        <v>23</v>
      </c>
      <c r="C7" s="31" t="s">
        <v>2</v>
      </c>
      <c r="D7" s="44" t="s">
        <v>0</v>
      </c>
      <c r="E7" s="31" t="s">
        <v>2</v>
      </c>
      <c r="F7" s="44" t="s">
        <v>0</v>
      </c>
      <c r="G7" s="31" t="s">
        <v>2</v>
      </c>
      <c r="H7" s="31" t="s">
        <v>0</v>
      </c>
    </row>
    <row r="8" spans="1:8" ht="7.5" customHeight="1">
      <c r="A8" s="11"/>
      <c r="B8" s="11"/>
      <c r="C8" s="12"/>
      <c r="D8" s="45"/>
      <c r="E8" s="12"/>
      <c r="F8" s="45"/>
      <c r="G8" s="12"/>
      <c r="H8" s="12"/>
    </row>
    <row r="9" spans="1:8" ht="18.75" customHeight="1">
      <c r="A9" s="32" t="s">
        <v>14</v>
      </c>
      <c r="B9" s="33"/>
      <c r="C9" s="34">
        <f aca="true" t="shared" si="0" ref="C9:H9">C11+C21</f>
        <v>109.543812590026</v>
      </c>
      <c r="D9" s="46">
        <f t="shared" si="0"/>
        <v>100.00000000000001</v>
      </c>
      <c r="E9" s="34">
        <f t="shared" si="0"/>
        <v>183.85821514220692</v>
      </c>
      <c r="F9" s="46">
        <f t="shared" si="0"/>
        <v>100</v>
      </c>
      <c r="G9" s="34">
        <f t="shared" si="0"/>
        <v>307.7155527291751</v>
      </c>
      <c r="H9" s="34">
        <f t="shared" si="0"/>
        <v>100.00000000000003</v>
      </c>
    </row>
    <row r="10" spans="1:8" ht="6.75" customHeight="1" thickBot="1">
      <c r="A10" s="11"/>
      <c r="B10" s="14"/>
      <c r="C10" s="13"/>
      <c r="D10" s="47"/>
      <c r="E10" s="13"/>
      <c r="F10" s="47"/>
      <c r="G10" s="13"/>
      <c r="H10" s="13"/>
    </row>
    <row r="11" spans="1:8" s="15" customFormat="1" ht="18.75" customHeight="1">
      <c r="A11" s="49" t="s">
        <v>9</v>
      </c>
      <c r="B11" s="50"/>
      <c r="C11" s="50">
        <f aca="true" t="shared" si="1" ref="C11:H11">SUM(C12:C19)</f>
        <v>104.19635725727966</v>
      </c>
      <c r="D11" s="51">
        <f t="shared" si="1"/>
        <v>95.11843233651226</v>
      </c>
      <c r="E11" s="52">
        <f t="shared" si="1"/>
        <v>162.46839381122157</v>
      </c>
      <c r="F11" s="51">
        <f t="shared" si="1"/>
        <v>88.36613239476887</v>
      </c>
      <c r="G11" s="52">
        <f t="shared" si="1"/>
        <v>259.5884547344581</v>
      </c>
      <c r="H11" s="53">
        <f t="shared" si="1"/>
        <v>84.35987470640643</v>
      </c>
    </row>
    <row r="12" spans="1:8" ht="18.75" customHeight="1">
      <c r="A12" s="54" t="s">
        <v>10</v>
      </c>
      <c r="B12" s="55">
        <f>'[4]PLANCUSce'!I110</f>
        <v>2596.374935949679</v>
      </c>
      <c r="C12" s="56">
        <f aca="true" t="shared" si="2" ref="C12:C19">$B12/$H$4*$H$3/$C$3+$B12/$H$4/$C$4/$C$3*C$6</f>
        <v>14.263368848077445</v>
      </c>
      <c r="D12" s="57">
        <f>(C12/$C$9)*100</f>
        <v>13.020697847589915</v>
      </c>
      <c r="E12" s="58">
        <f>$B12/$H$4*$H$3/$C$3+$B12/$H$4/$C$4/$C$3*E$6</f>
        <v>22.240188506419734</v>
      </c>
      <c r="F12" s="57">
        <f>(E12/E$9)*100</f>
        <v>12.096380077016327</v>
      </c>
      <c r="G12" s="58">
        <f aca="true" t="shared" si="3" ref="G12:G19">$B12/$H$4*$H$3/$C$3+$B12/$H$4/$C$4/$C$3*G$6</f>
        <v>35.53488793699022</v>
      </c>
      <c r="H12" s="59">
        <f aca="true" t="shared" si="4" ref="H12:H19">G12/G$9*100</f>
        <v>11.54796617259869</v>
      </c>
    </row>
    <row r="13" spans="1:9" ht="18.75" customHeight="1">
      <c r="A13" s="54" t="s">
        <v>11</v>
      </c>
      <c r="B13" s="55">
        <f>'[4]PLANCUSce'!I111</f>
        <v>7485.846273784061</v>
      </c>
      <c r="C13" s="56">
        <f t="shared" si="2"/>
        <v>41.12402452534597</v>
      </c>
      <c r="D13" s="57">
        <f aca="true" t="shared" si="5" ref="D13:D19">(C13/$C$9)*100</f>
        <v>37.54116599835264</v>
      </c>
      <c r="E13" s="58">
        <f aca="true" t="shared" si="6" ref="E13:E19">$B13/$H$4*$H$3/$C$3+$B13/$H$4/$C$4/$C$3*E$6</f>
        <v>64.12272355346138</v>
      </c>
      <c r="F13" s="57">
        <f aca="true" t="shared" si="7" ref="F13:F19">(E13/E$9)*100</f>
        <v>34.87618081349535</v>
      </c>
      <c r="G13" s="58">
        <f t="shared" si="3"/>
        <v>102.4538886003204</v>
      </c>
      <c r="H13" s="59">
        <f t="shared" si="4"/>
        <v>33.29499847883592</v>
      </c>
      <c r="I13" s="26"/>
    </row>
    <row r="14" spans="1:8" ht="18.75" customHeight="1">
      <c r="A14" s="54" t="s">
        <v>12</v>
      </c>
      <c r="B14" s="55">
        <f>'[4]PLANCUSce'!I112</f>
        <v>5508.351812802361</v>
      </c>
      <c r="C14" s="56">
        <f t="shared" si="2"/>
        <v>30.260519219747565</v>
      </c>
      <c r="D14" s="57">
        <f t="shared" si="5"/>
        <v>27.62412454366482</v>
      </c>
      <c r="E14" s="58">
        <f t="shared" si="6"/>
        <v>47.183779576732796</v>
      </c>
      <c r="F14" s="57">
        <f t="shared" si="7"/>
        <v>25.663133703456243</v>
      </c>
      <c r="G14" s="58">
        <f t="shared" si="3"/>
        <v>75.38921350504151</v>
      </c>
      <c r="H14" s="59">
        <f t="shared" si="4"/>
        <v>24.499643530007937</v>
      </c>
    </row>
    <row r="15" spans="1:8" ht="18.75" customHeight="1">
      <c r="A15" s="54" t="s">
        <v>13</v>
      </c>
      <c r="B15" s="55">
        <f>'[4]PLANCUSce'!I113</f>
        <v>1776.0425551805247</v>
      </c>
      <c r="C15" s="56">
        <f t="shared" si="2"/>
        <v>9.756815051504077</v>
      </c>
      <c r="D15" s="57">
        <f t="shared" si="5"/>
        <v>8.906769648432373</v>
      </c>
      <c r="E15" s="58">
        <f t="shared" si="6"/>
        <v>15.21333482145577</v>
      </c>
      <c r="F15" s="57">
        <f t="shared" si="7"/>
        <v>8.274492825729256</v>
      </c>
      <c r="G15" s="58">
        <f t="shared" si="3"/>
        <v>24.307534438041927</v>
      </c>
      <c r="H15" s="59">
        <f t="shared" si="4"/>
        <v>7.899351925001769</v>
      </c>
    </row>
    <row r="16" spans="1:8" ht="18.75" customHeight="1">
      <c r="A16" s="54" t="s">
        <v>16</v>
      </c>
      <c r="B16" s="55">
        <f>'[4]PLANCUSce'!I114</f>
        <v>123.3001003686529</v>
      </c>
      <c r="C16" s="56">
        <f t="shared" si="2"/>
        <v>0.6773577984490109</v>
      </c>
      <c r="D16" s="57">
        <f t="shared" si="5"/>
        <v>0.6183441879862821</v>
      </c>
      <c r="E16" s="58">
        <f t="shared" si="6"/>
        <v>1.0561716018323408</v>
      </c>
      <c r="F16" s="57">
        <f t="shared" si="7"/>
        <v>0.574448958408214</v>
      </c>
      <c r="G16" s="58">
        <f t="shared" si="3"/>
        <v>1.687527940804558</v>
      </c>
      <c r="H16" s="59">
        <f t="shared" si="4"/>
        <v>0.5484051507431527</v>
      </c>
    </row>
    <row r="17" spans="1:8" ht="18.75" customHeight="1">
      <c r="A17" s="54" t="s">
        <v>4</v>
      </c>
      <c r="B17" s="55">
        <f>'[4]PLANCUSce'!I115</f>
        <v>292.9837499998453</v>
      </c>
      <c r="C17" s="56">
        <f t="shared" si="2"/>
        <v>1.6095268964735132</v>
      </c>
      <c r="D17" s="57">
        <f t="shared" si="5"/>
        <v>1.469299687876722</v>
      </c>
      <c r="E17" s="58">
        <f t="shared" si="6"/>
        <v>2.5096582697255716</v>
      </c>
      <c r="F17" s="57">
        <f t="shared" si="7"/>
        <v>1.3649965370241695</v>
      </c>
      <c r="G17" s="58">
        <f t="shared" si="3"/>
        <v>4.009877225145669</v>
      </c>
      <c r="H17" s="59">
        <f t="shared" si="4"/>
        <v>1.303111652817503</v>
      </c>
    </row>
    <row r="18" spans="1:8" ht="18.75" customHeight="1">
      <c r="A18" s="54" t="s">
        <v>5</v>
      </c>
      <c r="B18" s="55">
        <f>'[4]PLANCUSce'!I116</f>
        <v>1359.7542541039402</v>
      </c>
      <c r="C18" s="56">
        <f t="shared" si="2"/>
        <v>7.4699059063027455</v>
      </c>
      <c r="D18" s="57">
        <f t="shared" si="5"/>
        <v>6.819103452478231</v>
      </c>
      <c r="E18" s="58">
        <f t="shared" si="6"/>
        <v>11.647466825748122</v>
      </c>
      <c r="F18" s="57">
        <f t="shared" si="7"/>
        <v>6.335026594672027</v>
      </c>
      <c r="G18" s="58">
        <f t="shared" si="3"/>
        <v>18.61006835815708</v>
      </c>
      <c r="H18" s="59">
        <f t="shared" si="4"/>
        <v>6.047815325907843</v>
      </c>
    </row>
    <row r="19" spans="1:8" ht="18.75" customHeight="1" thickBot="1">
      <c r="A19" s="60" t="s">
        <v>17</v>
      </c>
      <c r="B19" s="72">
        <f>'[4]PLANCUSce'!I117</f>
        <v>-175.68919563829894</v>
      </c>
      <c r="C19" s="73">
        <f t="shared" si="2"/>
        <v>-0.9651609886206606</v>
      </c>
      <c r="D19" s="74">
        <f t="shared" si="5"/>
        <v>-0.8810730298687256</v>
      </c>
      <c r="E19" s="75">
        <f t="shared" si="6"/>
        <v>-1.5049293441541503</v>
      </c>
      <c r="F19" s="74">
        <f t="shared" si="7"/>
        <v>-0.8185271150327159</v>
      </c>
      <c r="G19" s="75">
        <f t="shared" si="3"/>
        <v>-2.4045432700433</v>
      </c>
      <c r="H19" s="76">
        <f t="shared" si="4"/>
        <v>-0.7814175295064053</v>
      </c>
    </row>
    <row r="20" spans="1:8" ht="9" customHeight="1" thickBot="1">
      <c r="A20" s="39"/>
      <c r="B20" s="40"/>
      <c r="C20" s="41"/>
      <c r="D20" s="48"/>
      <c r="E20" s="41"/>
      <c r="F20" s="48"/>
      <c r="G20" s="41"/>
      <c r="H20" s="42"/>
    </row>
    <row r="21" spans="1:8" s="15" customFormat="1" ht="18.75" customHeight="1">
      <c r="A21" s="61" t="s">
        <v>22</v>
      </c>
      <c r="B21" s="62"/>
      <c r="C21" s="62">
        <f aca="true" t="shared" si="8" ref="C21:H21">SUM(C22:C28)</f>
        <v>5.347455332746338</v>
      </c>
      <c r="D21" s="63">
        <f t="shared" si="8"/>
        <v>4.881567663487756</v>
      </c>
      <c r="E21" s="64">
        <f t="shared" si="8"/>
        <v>21.389821330985352</v>
      </c>
      <c r="F21" s="63">
        <f t="shared" si="8"/>
        <v>11.633867605231124</v>
      </c>
      <c r="G21" s="64">
        <f t="shared" si="8"/>
        <v>48.12709799471705</v>
      </c>
      <c r="H21" s="65">
        <f t="shared" si="8"/>
        <v>15.640125293593591</v>
      </c>
    </row>
    <row r="22" spans="1:8" ht="18.75" customHeight="1">
      <c r="A22" s="54" t="s">
        <v>1</v>
      </c>
      <c r="B22" s="66">
        <f>'[4]PLANCUSce'!I121</f>
        <v>0.2724888426507735</v>
      </c>
      <c r="C22" s="67">
        <f aca="true" t="shared" si="9" ref="C22:C28">$B22/$C$3*C$6</f>
        <v>1.2110615228923267</v>
      </c>
      <c r="D22" s="57">
        <f>(C22/C$9)*100</f>
        <v>1.105549911271387</v>
      </c>
      <c r="E22" s="58">
        <f aca="true" t="shared" si="10" ref="E22:E28">$B22/$C$3*E$6</f>
        <v>4.844246091569307</v>
      </c>
      <c r="F22" s="57">
        <f aca="true" t="shared" si="11" ref="F22:F28">E22/E$9*100</f>
        <v>2.63477271756526</v>
      </c>
      <c r="G22" s="58">
        <f aca="true" t="shared" si="12" ref="G22:G28">$B22/$C$3*G$6</f>
        <v>10.89955370603094</v>
      </c>
      <c r="H22" s="59">
        <f aca="true" t="shared" si="13" ref="H22:H28">G22/G$9*100</f>
        <v>3.542087362618228</v>
      </c>
    </row>
    <row r="23" spans="1:8" ht="18.75" customHeight="1">
      <c r="A23" s="54" t="s">
        <v>6</v>
      </c>
      <c r="B23" s="66">
        <f>'[4]PLANCUSce'!I122</f>
        <v>0.8087188612099645</v>
      </c>
      <c r="C23" s="67">
        <f t="shared" si="9"/>
        <v>3.5943060498220647</v>
      </c>
      <c r="D23" s="57">
        <f aca="true" t="shared" si="14" ref="D23:D28">(C23/C$9)*100</f>
        <v>3.2811584377421306</v>
      </c>
      <c r="E23" s="58">
        <f t="shared" si="10"/>
        <v>14.377224199288259</v>
      </c>
      <c r="F23" s="57">
        <f t="shared" si="11"/>
        <v>7.819734455796852</v>
      </c>
      <c r="G23" s="58">
        <f t="shared" si="12"/>
        <v>32.34875444839858</v>
      </c>
      <c r="H23" s="59">
        <f t="shared" si="13"/>
        <v>10.512551010663145</v>
      </c>
    </row>
    <row r="24" spans="1:8" ht="18.75" customHeight="1">
      <c r="A24" s="54" t="s">
        <v>24</v>
      </c>
      <c r="B24" s="66">
        <f>'[4]PLANCUSce'!I123</f>
        <v>0.011357354685646503</v>
      </c>
      <c r="C24" s="67">
        <f t="shared" si="9"/>
        <v>0.050477131936206676</v>
      </c>
      <c r="D24" s="57">
        <f t="shared" si="14"/>
        <v>0.04607940032644312</v>
      </c>
      <c r="E24" s="58">
        <f t="shared" si="10"/>
        <v>0.2019085277448267</v>
      </c>
      <c r="F24" s="57">
        <f>E24/E$9*100</f>
        <v>0.10981751758476421</v>
      </c>
      <c r="G24" s="58">
        <f t="shared" si="12"/>
        <v>0.4542941874258601</v>
      </c>
      <c r="H24" s="59">
        <f>G24/G$9*100</f>
        <v>0.14763445766606764</v>
      </c>
    </row>
    <row r="25" spans="1:8" ht="18.75" customHeight="1">
      <c r="A25" s="54" t="s">
        <v>7</v>
      </c>
      <c r="B25" s="66">
        <f>'[4]PLANCUSce'!I124</f>
        <v>0.04372633012854382</v>
      </c>
      <c r="C25" s="67">
        <f t="shared" si="9"/>
        <v>0.19433924501575034</v>
      </c>
      <c r="D25" s="57">
        <f t="shared" si="14"/>
        <v>0.1774077790619504</v>
      </c>
      <c r="E25" s="58">
        <f t="shared" si="10"/>
        <v>0.7773569800630014</v>
      </c>
      <c r="F25" s="57">
        <f t="shared" si="11"/>
        <v>0.42280241840798194</v>
      </c>
      <c r="G25" s="58">
        <f t="shared" si="12"/>
        <v>1.7490532051417529</v>
      </c>
      <c r="H25" s="59">
        <f t="shared" si="13"/>
        <v>0.5683993511634818</v>
      </c>
    </row>
    <row r="26" spans="1:8" ht="18.75" customHeight="1">
      <c r="A26" s="54" t="s">
        <v>18</v>
      </c>
      <c r="B26" s="66">
        <f>'[4]PLANCUSce'!I125</f>
        <v>0.08406956297929366</v>
      </c>
      <c r="C26" s="67">
        <f t="shared" si="9"/>
        <v>0.373642502130194</v>
      </c>
      <c r="D26" s="57">
        <f t="shared" si="14"/>
        <v>0.3410895543033293</v>
      </c>
      <c r="E26" s="58">
        <f t="shared" si="10"/>
        <v>1.494570008520776</v>
      </c>
      <c r="F26" s="57">
        <f t="shared" si="11"/>
        <v>0.8128926996081118</v>
      </c>
      <c r="G26" s="58">
        <f t="shared" si="12"/>
        <v>3.362782519171746</v>
      </c>
      <c r="H26" s="59">
        <f t="shared" si="13"/>
        <v>1.0928217600139891</v>
      </c>
    </row>
    <row r="27" spans="1:8" ht="18.75" customHeight="1">
      <c r="A27" s="54" t="s">
        <v>8</v>
      </c>
      <c r="B27" s="66">
        <f>'[4]PLANCUSce'!I126</f>
        <v>0.10429678339757291</v>
      </c>
      <c r="C27" s="67">
        <f t="shared" si="9"/>
        <v>0.4635412595447685</v>
      </c>
      <c r="D27" s="57">
        <f t="shared" si="14"/>
        <v>0.42315604011300784</v>
      </c>
      <c r="E27" s="58">
        <f t="shared" si="10"/>
        <v>1.854165038179074</v>
      </c>
      <c r="F27" s="57">
        <f t="shared" si="11"/>
        <v>1.0084754911522185</v>
      </c>
      <c r="G27" s="58">
        <f t="shared" si="12"/>
        <v>4.1718713359029165</v>
      </c>
      <c r="H27" s="59">
        <f t="shared" si="13"/>
        <v>1.3557557617422868</v>
      </c>
    </row>
    <row r="28" spans="1:8" ht="18.75" customHeight="1" thickBot="1">
      <c r="A28" s="68" t="s">
        <v>17</v>
      </c>
      <c r="B28" s="77">
        <f>'[4]PLANCUSce'!I127</f>
        <v>-0.12148028518386872</v>
      </c>
      <c r="C28" s="78">
        <f t="shared" si="9"/>
        <v>-0.5399123785949721</v>
      </c>
      <c r="D28" s="79">
        <f t="shared" si="14"/>
        <v>-0.492873459330492</v>
      </c>
      <c r="E28" s="80">
        <f t="shared" si="10"/>
        <v>-2.1596495143798884</v>
      </c>
      <c r="F28" s="79">
        <f t="shared" si="11"/>
        <v>-1.1746276948840642</v>
      </c>
      <c r="G28" s="80">
        <f t="shared" si="12"/>
        <v>-4.859211407354748</v>
      </c>
      <c r="H28" s="81">
        <f t="shared" si="13"/>
        <v>-1.5791244102736044</v>
      </c>
    </row>
    <row r="29" spans="1:11" s="18" customFormat="1" ht="18.75" customHeight="1">
      <c r="A29" s="36" t="s">
        <v>26</v>
      </c>
      <c r="B29" s="16"/>
      <c r="C29" s="16"/>
      <c r="D29" s="17"/>
      <c r="F29" s="4"/>
      <c r="G29" s="19"/>
      <c r="I29" s="20"/>
      <c r="J29" s="21"/>
      <c r="K29" s="19"/>
    </row>
    <row r="30" spans="9:11" s="18" customFormat="1" ht="18.75" customHeight="1" thickBot="1">
      <c r="I30" s="20"/>
      <c r="J30" s="21"/>
      <c r="K30" s="22"/>
    </row>
    <row r="31" spans="1:9" s="18" customFormat="1" ht="37.5" customHeight="1" thickBot="1">
      <c r="A31" s="89" t="s">
        <v>27</v>
      </c>
      <c r="B31" s="90"/>
      <c r="C31" s="90"/>
      <c r="D31" s="90"/>
      <c r="E31" s="90"/>
      <c r="F31" s="90"/>
      <c r="G31" s="90"/>
      <c r="H31" s="91"/>
      <c r="I31" s="20"/>
    </row>
    <row r="32" spans="1:9" s="18" customFormat="1" ht="18" customHeight="1">
      <c r="A32" s="83" t="s">
        <v>28</v>
      </c>
      <c r="B32" s="84"/>
      <c r="C32" s="69">
        <f>C6</f>
        <v>10</v>
      </c>
      <c r="D32" s="70"/>
      <c r="E32" s="69">
        <f>E6</f>
        <v>40</v>
      </c>
      <c r="F32" s="70"/>
      <c r="G32" s="69">
        <f>G6</f>
        <v>90</v>
      </c>
      <c r="H32" s="71"/>
      <c r="I32" s="20"/>
    </row>
    <row r="33" spans="1:8" ht="15.75">
      <c r="A33" s="92" t="s">
        <v>29</v>
      </c>
      <c r="B33" s="93"/>
      <c r="C33" s="82">
        <f>SUM(D12,D15,D16,D17,D18)</f>
        <v>30.83421482436352</v>
      </c>
      <c r="D33" s="82"/>
      <c r="E33" s="82">
        <f>SUM(F12,F15,F16,F17,F18)</f>
        <v>28.645344992849992</v>
      </c>
      <c r="F33" s="82"/>
      <c r="G33" s="82">
        <f>SUM(H12,H15,H16,H17,H18)</f>
        <v>27.346650227068956</v>
      </c>
      <c r="H33" s="87"/>
    </row>
    <row r="34" spans="1:8" ht="15.75">
      <c r="A34" s="98" t="s">
        <v>30</v>
      </c>
      <c r="B34" s="99"/>
      <c r="C34" s="82">
        <f>SUM(D22,D25,D26)</f>
        <v>1.6240472446366665</v>
      </c>
      <c r="D34" s="82"/>
      <c r="E34" s="82">
        <f>SUM(F22,F25,F26)</f>
        <v>3.870467835581354</v>
      </c>
      <c r="F34" s="82"/>
      <c r="G34" s="82">
        <f>SUM(H22,H25,H26)</f>
        <v>5.203308473795699</v>
      </c>
      <c r="H34" s="87"/>
    </row>
    <row r="35" spans="1:8" ht="15.75">
      <c r="A35" s="92" t="s">
        <v>31</v>
      </c>
      <c r="B35" s="93"/>
      <c r="C35" s="82">
        <f>SUM(D13,D14)</f>
        <v>65.16529054201746</v>
      </c>
      <c r="D35" s="82"/>
      <c r="E35" s="82">
        <f>SUM(F13,F14)</f>
        <v>60.53931451695159</v>
      </c>
      <c r="F35" s="82"/>
      <c r="G35" s="82">
        <f>SUM(H13,H14)</f>
        <v>57.79464200884386</v>
      </c>
      <c r="H35" s="87"/>
    </row>
    <row r="36" spans="1:8" ht="15.75">
      <c r="A36" s="96" t="s">
        <v>32</v>
      </c>
      <c r="B36" s="97"/>
      <c r="C36" s="82">
        <f>SUM(D23,D24)</f>
        <v>3.327237838068574</v>
      </c>
      <c r="D36" s="82"/>
      <c r="E36" s="82">
        <f>SUM(F23,F24)</f>
        <v>7.929551973381616</v>
      </c>
      <c r="F36" s="82"/>
      <c r="G36" s="82">
        <f>SUM(H23,H24)</f>
        <v>10.660185468329212</v>
      </c>
      <c r="H36" s="87"/>
    </row>
    <row r="37" spans="1:8" ht="15.75">
      <c r="A37" s="92" t="s">
        <v>33</v>
      </c>
      <c r="B37" s="93"/>
      <c r="C37" s="82">
        <f>SUM(D27)</f>
        <v>0.42315604011300784</v>
      </c>
      <c r="D37" s="82"/>
      <c r="E37" s="82">
        <f>SUM(F27)</f>
        <v>1.0084754911522185</v>
      </c>
      <c r="F37" s="82"/>
      <c r="G37" s="82">
        <f>SUM(H27)</f>
        <v>1.3557557617422868</v>
      </c>
      <c r="H37" s="87"/>
    </row>
    <row r="38" spans="1:8" ht="16.5" thickBot="1">
      <c r="A38" s="85" t="s">
        <v>34</v>
      </c>
      <c r="B38" s="86"/>
      <c r="C38" s="94">
        <f>SUM(D19,D28)</f>
        <v>-1.3739464891992177</v>
      </c>
      <c r="D38" s="94"/>
      <c r="E38" s="94">
        <f>SUM(F19,F28)</f>
        <v>-1.99315480991678</v>
      </c>
      <c r="F38" s="94"/>
      <c r="G38" s="94">
        <f>SUM(H19,H28)</f>
        <v>-2.36054193978001</v>
      </c>
      <c r="H38" s="95"/>
    </row>
    <row r="39" spans="1:8" ht="19.5" thickBot="1">
      <c r="A39" s="100" t="s">
        <v>35</v>
      </c>
      <c r="B39" s="101"/>
      <c r="C39" s="104">
        <f>SUM(C33:D38)</f>
        <v>100.00000000000001</v>
      </c>
      <c r="D39" s="105"/>
      <c r="E39" s="102">
        <f>SUM(E33:F38)</f>
        <v>100.00000000000001</v>
      </c>
      <c r="F39" s="106"/>
      <c r="G39" s="102">
        <f>SUM(G33:H38)</f>
        <v>100.00000000000001</v>
      </c>
      <c r="H39" s="103"/>
    </row>
    <row r="40" spans="1:8" ht="15">
      <c r="A40" s="37" t="s">
        <v>36</v>
      </c>
      <c r="B40" s="38"/>
      <c r="C40" s="38"/>
      <c r="D40" s="38"/>
      <c r="E40" s="38"/>
      <c r="F40" s="38"/>
      <c r="G40" s="38"/>
      <c r="H40" s="38"/>
    </row>
    <row r="41" spans="3:7" ht="12.75">
      <c r="C41" s="23"/>
      <c r="E41" s="23"/>
      <c r="G41" s="23"/>
    </row>
    <row r="42" spans="3:7" ht="12.75">
      <c r="C42" s="23"/>
      <c r="E42" s="23"/>
      <c r="G42" s="23"/>
    </row>
    <row r="43" spans="3:7" ht="12.75">
      <c r="C43" s="23"/>
      <c r="E43" s="23"/>
      <c r="G43" s="23"/>
    </row>
    <row r="44" spans="3:7" ht="12.75">
      <c r="C44" s="23"/>
      <c r="E44" s="23"/>
      <c r="G44" s="23"/>
    </row>
    <row r="45" spans="3:7" ht="12.75">
      <c r="C45" s="23"/>
      <c r="E45" s="23"/>
      <c r="G45" s="23"/>
    </row>
    <row r="46" spans="3:7" ht="12.75">
      <c r="C46" s="23"/>
      <c r="E46" s="23"/>
      <c r="G46" s="23"/>
    </row>
    <row r="47" spans="3:7" ht="12.75">
      <c r="C47" s="23"/>
      <c r="E47" s="23"/>
      <c r="G47" s="23"/>
    </row>
    <row r="48" spans="2:7" ht="12.75">
      <c r="B48" s="23"/>
      <c r="C48" s="23"/>
      <c r="D48" s="23"/>
      <c r="E48" s="23"/>
      <c r="F48" s="23"/>
      <c r="G48" s="23"/>
    </row>
    <row r="49" spans="1:7" ht="12.75">
      <c r="A49" s="15"/>
      <c r="C49" s="24"/>
      <c r="E49" s="24"/>
      <c r="G49" s="24"/>
    </row>
    <row r="50" spans="3:7" ht="12.75">
      <c r="C50" s="25"/>
      <c r="E50" s="25"/>
      <c r="G50" s="9"/>
    </row>
    <row r="51" spans="3:7" ht="12.75">
      <c r="C51" s="9"/>
      <c r="E51" s="9"/>
      <c r="G51" s="9"/>
    </row>
    <row r="52" spans="3:7" ht="12.75">
      <c r="C52" s="9"/>
      <c r="E52" s="9"/>
      <c r="G52" s="9"/>
    </row>
    <row r="53" spans="3:7" ht="12.75">
      <c r="C53" s="9"/>
      <c r="E53" s="9"/>
      <c r="G53" s="9"/>
    </row>
    <row r="54" spans="3:7" ht="12.75">
      <c r="C54" s="9"/>
      <c r="E54" s="9"/>
      <c r="G54" s="9"/>
    </row>
  </sheetData>
  <sheetProtection/>
  <mergeCells count="31">
    <mergeCell ref="G39:H39"/>
    <mergeCell ref="A37:B37"/>
    <mergeCell ref="C37:D37"/>
    <mergeCell ref="E37:F37"/>
    <mergeCell ref="C39:D39"/>
    <mergeCell ref="E39:F39"/>
    <mergeCell ref="E38:F38"/>
    <mergeCell ref="A36:B36"/>
    <mergeCell ref="A34:B34"/>
    <mergeCell ref="A35:B35"/>
    <mergeCell ref="C34:D34"/>
    <mergeCell ref="C35:D35"/>
    <mergeCell ref="A39:B39"/>
    <mergeCell ref="G34:H34"/>
    <mergeCell ref="E35:F35"/>
    <mergeCell ref="C38:D38"/>
    <mergeCell ref="E34:F34"/>
    <mergeCell ref="G37:H37"/>
    <mergeCell ref="G35:H35"/>
    <mergeCell ref="G38:H38"/>
    <mergeCell ref="C36:D36"/>
    <mergeCell ref="E33:F33"/>
    <mergeCell ref="A32:B32"/>
    <mergeCell ref="A38:B38"/>
    <mergeCell ref="G33:H33"/>
    <mergeCell ref="C1:H2"/>
    <mergeCell ref="A31:H31"/>
    <mergeCell ref="G36:H36"/>
    <mergeCell ref="A33:B33"/>
    <mergeCell ref="C33:D33"/>
    <mergeCell ref="E36:F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>
    <oddFooter>&amp;L&amp;"Calibri,Regular"&amp;12&amp;K184782PESO&amp;C&amp;"Calibri,Regular"&amp;12&amp;K184782OPERAÇÃO URBANA&amp;R&amp;"Calibri,Regular"&amp;12&amp;K184782&amp;P</oddFooter>
  </headerFooter>
  <ignoredErrors>
    <ignoredError sqref="D12:F28 G22:G26 G27:G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NEUTO</dc:creator>
  <cp:keywords/>
  <dc:description/>
  <cp:lastModifiedBy>Fernando Silva | NTC</cp:lastModifiedBy>
  <cp:lastPrinted>2021-02-02T14:15:48Z</cp:lastPrinted>
  <dcterms:created xsi:type="dcterms:W3CDTF">2006-01-24T19:51:24Z</dcterms:created>
  <dcterms:modified xsi:type="dcterms:W3CDTF">2021-06-16T18:50:59Z</dcterms:modified>
  <cp:category/>
  <cp:version/>
  <cp:contentType/>
  <cp:contentStatus/>
</cp:coreProperties>
</file>